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tabRatio="524" activeTab="0"/>
  </bookViews>
  <sheets>
    <sheet name="Arkusz1" sheetId="1" r:id="rId1"/>
    <sheet name="Arkusz4" sheetId="2" r:id="rId2"/>
    <sheet name="Arkusz2" sheetId="3" r:id="rId3"/>
    <sheet name="Arkusz3" sheetId="4" r:id="rId4"/>
  </sheets>
  <definedNames>
    <definedName name="_xlnm.Print_Area" localSheetId="0">'Arkusz1'!$A$1:$AC$81</definedName>
  </definedNames>
  <calcPr fullCalcOnLoad="1"/>
</workbook>
</file>

<file path=xl/sharedStrings.xml><?xml version="1.0" encoding="utf-8"?>
<sst xmlns="http://schemas.openxmlformats.org/spreadsheetml/2006/main" count="450" uniqueCount="203">
  <si>
    <t>Ilość</t>
  </si>
  <si>
    <t>T200</t>
  </si>
  <si>
    <t>T300</t>
  </si>
  <si>
    <t>T400</t>
  </si>
  <si>
    <t>T500</t>
  </si>
  <si>
    <t>B000</t>
  </si>
  <si>
    <t>T</t>
  </si>
  <si>
    <t>B</t>
  </si>
  <si>
    <t>W200</t>
  </si>
  <si>
    <t>W300</t>
  </si>
  <si>
    <t>W</t>
  </si>
  <si>
    <t>Stawka kwotowa</t>
  </si>
  <si>
    <t>Stawka %</t>
  </si>
  <si>
    <t>Wzór obliczenia zabezpieczenia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</si>
  <si>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</si>
  <si>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</si>
  <si>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</si>
  <si>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</si>
  <si>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</si>
  <si>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</si>
  <si>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</si>
  <si>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</si>
  <si>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</si>
  <si>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</si>
  <si>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</si>
  <si>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</si>
  <si>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</si>
  <si>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</si>
  <si>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</si>
  <si>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</si>
  <si>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</si>
  <si>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</si>
  <si>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1000 szt.</t>
  </si>
  <si>
    <t>kg</t>
  </si>
  <si>
    <t>I000</t>
  </si>
  <si>
    <t>I</t>
  </si>
  <si>
    <t>S200</t>
  </si>
  <si>
    <t>S300</t>
  </si>
  <si>
    <t>S400</t>
  </si>
  <si>
    <t>S500</t>
  </si>
  <si>
    <t>S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</si>
  <si>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</si>
  <si>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</si>
  <si>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</si>
  <si>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</si>
  <si>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</si>
  <si>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</si>
  <si>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</si>
  <si>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</si>
  <si>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</si>
  <si>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</si>
  <si>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</si>
  <si>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</t>
  </si>
  <si>
    <r>
      <t>l 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</si>
  <si>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Stawki stosowane w przypadku powstania nieprawidłowości</t>
  </si>
  <si>
    <t xml:space="preserve">Dodatkowa jm. </t>
  </si>
  <si>
    <t>E500</t>
  </si>
  <si>
    <t>E600</t>
  </si>
  <si>
    <t>E700</t>
  </si>
  <si>
    <t>E800</t>
  </si>
  <si>
    <t>E910</t>
  </si>
  <si>
    <t>E920</t>
  </si>
  <si>
    <t>Rodzaj paliwa</t>
  </si>
  <si>
    <t>t</t>
  </si>
  <si>
    <t>u</t>
  </si>
  <si>
    <t>w</t>
  </si>
  <si>
    <t>z</t>
  </si>
  <si>
    <t>2901 10</t>
  </si>
  <si>
    <t>skroplone</t>
  </si>
  <si>
    <t>gazowe</t>
  </si>
  <si>
    <t>Papierosy w rozumieniu art. 4 ust. 1 i art. 7 ust. 2 dyrektywy Rady 95/59/WE (')</t>
  </si>
  <si>
    <t>Cygara i cygaretki w rozumieniu art. 3 i art. 7 ust. 1 dyrektywy 95/59/WE</t>
  </si>
  <si>
    <t>Tytoń drobnokrojony przeznaczony do skręcania papierosów w rozumieniu art. 6 dyrektywy 95/59/WE</t>
  </si>
  <si>
    <t>Inny tytoń przeznaczony do palenia zgodnie z art. 5 i art. 7 ust. 2 dyrektywy 95/59/WE</t>
  </si>
  <si>
    <t>Piwo w rozumieniu art. 2 dyrektywy 92/83/EWG</t>
  </si>
  <si>
    <t>Wino niemusujące i niemusujące napoje przefermentowane inne niż wino i piwo w rozumieniu art. 8 pkt 1 i art. 12 pkt 1 dyrektywy 92/83/EWG</t>
  </si>
  <si>
    <t>Wino musujące i musujące napoje przefermentowane inne niż wino i piwo w rozumieniu art. 8 pkt 2 i art. 1 2 pkt 2 dyrektywy 92/83/EWG</t>
  </si>
  <si>
    <t>Produkty pośrednie w rozumieniu art. 17 dyrektywy 92/83/EWG</t>
  </si>
  <si>
    <t>Napoje spirytusowe w rozumieniu art. 20 tiret pierwsze, drugie i trzecie dyrektywy 92/83/EWG</t>
  </si>
  <si>
    <t>Alkohol etylowy w rozumieniu art. 20 tiret pierwsze dyrektywy 92/83/EWG, objęty kodami CN 2207 i 2208 inny niż napoje spirytu¬sowe (S200)</t>
  </si>
  <si>
    <t>Częściowo denaturowany alkohol w rozumieniu art. 20 dyrektywy 92/83/EWTG. będący alkoholem, który został poddany denaturyzacji, ale nie spełnia jeszcze warunków umożliwiających korzystanie ze zwolnienia przewidzianego w art. 27 ust. 1 lit. a) lub b) tej dyrektywy, inny niż napoje spirytusowe (S200)</t>
  </si>
  <si>
    <t>Wyroby zawierające alkohol etylowy w rozumieniu art. 20 tiret pierwsze dyrektywy 92/83/EWG, objęte kodami CN innymi niż 2207 i 2208</t>
  </si>
  <si>
    <t>Oleje mineralne (wyroby energetyczne) - wyroby objęte kodami CN 2707 10, 2707 20. 2707 30, i 2707 50 (art. 20 ust. 1 lit. b) dyrektyw)' 2003/96/WE)</t>
  </si>
  <si>
    <t>Nafta nieznakowana objęta kodami CN 2710 19 21 i 2710 19 25 (art. 20 ust. 1 lit. c) dyrektywy 2003/96/WE)</t>
  </si>
  <si>
    <t>Nafta znakowana objęta kodami CN 2710 19 21 i 2710 19 25 (art. 20 ust. 1 lit. c) dyrektywy 2003/96/WE)</t>
  </si>
  <si>
    <t>Węglowodory alifatyczne nasycone objęte kodem CN 2901 10 (art. 20 ust. 1 lit. e) dyrektywy 2003/96/WE)</t>
  </si>
  <si>
    <t>Węglowodory cykliczne objęte kodami CN 2902 20. 2902 30, 2902 41, 2902 42, 2902 43 i 2902 44 (art. 20 ust. 1 lit. f) dyrektywy 2003/96/WE)</t>
  </si>
  <si>
    <t>Produkty objęte kodem CN 2905 11 00 (metanol (alkohol metylowy)), niebędące pochodzenia syntetycznego, jeżeli są przeznaczone do stosowania jako paliwo do ogrzewania lub paliwo silnikowe (art. 20 ust. 1 lit. g) dyrektywy 2003/96/WE)</t>
  </si>
  <si>
    <t>2905 11 00</t>
  </si>
  <si>
    <t>Lp.</t>
  </si>
  <si>
    <t>ilość
w dod.  jm.</t>
  </si>
  <si>
    <r>
      <t xml:space="preserve">KWA 
</t>
    </r>
    <r>
      <rPr>
        <i/>
        <sz val="10"/>
        <rFont val="Arial"/>
        <family val="2"/>
      </rPr>
      <t xml:space="preserve">kod wyrobu 
</t>
    </r>
    <r>
      <rPr>
        <i/>
        <sz val="8"/>
        <rFont val="Arial"/>
        <family val="2"/>
      </rPr>
      <t>pole w e-AD</t>
    </r>
  </si>
  <si>
    <r>
      <t xml:space="preserve">KAT     </t>
    </r>
    <r>
      <rPr>
        <i/>
        <sz val="8"/>
        <rFont val="Arial"/>
        <family val="2"/>
      </rPr>
      <t>pole w e-AD</t>
    </r>
  </si>
  <si>
    <r>
      <t xml:space="preserve">Znak akcyzy
</t>
    </r>
    <r>
      <rPr>
        <i/>
        <sz val="8"/>
        <rFont val="Arial"/>
        <family val="2"/>
      </rPr>
      <t>pole w e-AD</t>
    </r>
  </si>
  <si>
    <r>
      <t xml:space="preserve">St. Plato
</t>
    </r>
    <r>
      <rPr>
        <i/>
        <sz val="8"/>
        <rFont val="Arial"/>
        <family val="2"/>
      </rPr>
      <t>pole w e-AD</t>
    </r>
  </si>
  <si>
    <r>
      <t xml:space="preserve">Gęstość 
</t>
    </r>
    <r>
      <rPr>
        <i/>
        <sz val="8"/>
        <rFont val="Arial"/>
        <family val="2"/>
      </rPr>
      <t>pole w e-AD</t>
    </r>
  </si>
  <si>
    <r>
      <t xml:space="preserve">ilość 
w podst. jm.
</t>
    </r>
    <r>
      <rPr>
        <i/>
        <sz val="7"/>
        <rFont val="Arial"/>
        <family val="2"/>
      </rPr>
      <t>pole w e-AD</t>
    </r>
  </si>
  <si>
    <r>
      <t xml:space="preserve">Kod jm. </t>
    </r>
    <r>
      <rPr>
        <i/>
        <sz val="7"/>
        <rFont val="Arial"/>
        <family val="2"/>
      </rPr>
      <t>pole w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e-AD</t>
    </r>
  </si>
  <si>
    <t>v</t>
  </si>
  <si>
    <t>2711 12 11 -
- 2711 19 00</t>
  </si>
  <si>
    <t>q</t>
  </si>
  <si>
    <t>v x r</t>
  </si>
  <si>
    <t xml:space="preserve">v x l x r </t>
  </si>
  <si>
    <t>v x j x r</t>
  </si>
  <si>
    <t>w x r</t>
  </si>
  <si>
    <t>Tak</t>
  </si>
  <si>
    <t>Nie</t>
  </si>
  <si>
    <t>GJ</t>
  </si>
  <si>
    <t>ze stawką podstawową</t>
  </si>
  <si>
    <r>
      <t xml:space="preserve">Podstawowa jm.
</t>
    </r>
    <r>
      <rPr>
        <i/>
        <sz val="8"/>
        <rFont val="Arial"/>
        <family val="2"/>
      </rPr>
      <t>pole w e-AD</t>
    </r>
  </si>
  <si>
    <t>Max. cena detaliczna 
za 20 szt. lub za kg</t>
  </si>
  <si>
    <r>
      <t xml:space="preserve">Zawartość w % alkoholu etyl. 100% vol.
</t>
    </r>
    <r>
      <rPr>
        <i/>
        <sz val="8"/>
        <rFont val="Arial"/>
        <family val="2"/>
      </rPr>
      <t>pole w e-AD</t>
    </r>
  </si>
  <si>
    <r>
      <t>l (t.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</si>
  <si>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Skroplone gazy pochodzenia naftowego i inne węglowodory gazowe (LPG) objęte kodami 2711 12 11-2711 19 00 (art. 20 ust. 1 lit. d) dyrektywy 2003/96/WE)</t>
  </si>
  <si>
    <t>E - krajowe</t>
  </si>
  <si>
    <t>pozostałe</t>
  </si>
  <si>
    <t>2710 19 21</t>
  </si>
  <si>
    <t>2710 19 25</t>
  </si>
  <si>
    <t>jeżeli((v x r +v x s% x u x 50)&lt;(v x t);
(v x t);(v x r +v x s% x u x 50))</t>
  </si>
  <si>
    <r>
      <t xml:space="preserve">Pozostałe paliwa silnikowe 
</t>
    </r>
    <r>
      <rPr>
        <b/>
        <i/>
        <sz val="10"/>
        <rFont val="Arial"/>
        <family val="2"/>
      </rPr>
      <t>(wyroby niewymienione w poz. 13 - 30)</t>
    </r>
  </si>
  <si>
    <r>
      <t xml:space="preserve">Pozostałe paliwa opałowe
</t>
    </r>
    <r>
      <rPr>
        <b/>
        <sz val="10"/>
        <rFont val="Arial"/>
        <family val="2"/>
      </rPr>
      <t>(wyroby niewymienione w poz. 13 - 30)</t>
    </r>
  </si>
  <si>
    <t>O100</t>
  </si>
  <si>
    <t>N100</t>
  </si>
  <si>
    <t>N200</t>
  </si>
  <si>
    <t>N300</t>
  </si>
  <si>
    <t>jeżeli((v x l x r - v x q)=&gt;(0,5 x v x l x r);
(v x l x r - v x q);(0,5 x v x l x r))</t>
  </si>
  <si>
    <t>v x r + v x s% x u</t>
  </si>
  <si>
    <t>y</t>
  </si>
  <si>
    <t xml:space="preserve">Oleje opałowe  
niepodlegające zabarwieniu na czerwono i oznaczenu znacznikiem 
zgodnie z przepisami szczególnymi </t>
  </si>
  <si>
    <t xml:space="preserve">Oleje opałowe  
niepodlegające zabarwieniu na czerwono i oznaczeniu znacznikiem 
zgodnie z przepisami szczególnymi </t>
  </si>
  <si>
    <t>podmiot (producent) niepodlegający zwolnienieu od akcyzy</t>
  </si>
  <si>
    <t>Kwota zwolnienia (obniżenia należnej kwoty akcyzy) / litr</t>
  </si>
  <si>
    <t>silnikowe</t>
  </si>
  <si>
    <t>1507-1518 00</t>
  </si>
  <si>
    <t>ciekłe</t>
  </si>
  <si>
    <r>
      <t xml:space="preserve">Model obliczania wysokości kwoty zobowiązania podatkowego podlegającego zabezpieczeniu akcyzowemu w systemach ZEFIR/EMCS
</t>
    </r>
    <r>
      <rPr>
        <i/>
        <sz val="12"/>
        <rFont val="Arial"/>
        <family val="2"/>
      </rPr>
      <t>(</t>
    </r>
    <r>
      <rPr>
        <i/>
        <sz val="11"/>
        <rFont val="Arial"/>
        <family val="2"/>
      </rPr>
      <t>pola białe przeznaczone do wprowadzenia zmiennych danych)</t>
    </r>
  </si>
  <si>
    <r>
      <t>=&gt; 890kg/m</t>
    </r>
    <r>
      <rPr>
        <vertAlign val="superscript"/>
        <sz val="9"/>
        <rFont val="Arial"/>
        <family val="2"/>
      </rPr>
      <t xml:space="preserve">3 </t>
    </r>
  </si>
  <si>
    <r>
      <t>l(t.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</si>
  <si>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2902 20 00
2902 30 00
2902 41 00
2902 42 00
2902 43 00
2902 44 00</t>
  </si>
  <si>
    <t>Monoalkilowe estry kwasów tłuszczowych o zawartości objętościowej estrów (FAMAE) wynoszącej co najmniej 96,5 %. objęte kodem CN 3824 90 99 (art. 20 ust. 1 lit. h) dyrektywy 2003/96/WE)</t>
  </si>
  <si>
    <t>Produkty objęte kodem CN 3824 90 99, jeżeli są przeznaczone do stosowania jako paliwo do ogrzewania lub paliwo silnikowe - inne niż monoalkilowe estry kwasów tłuszczowych o zawartości objętościowej estrów (FAMAE) wynoszącej co najmniej 96,5 % (art. 20 ust. 1 lit. h) dyrektywy 2003/96/WE)</t>
  </si>
  <si>
    <t>2710 12 45
2710 12 49</t>
  </si>
  <si>
    <t>2710 19 43 - 48
2710 20 11 - 19</t>
  </si>
  <si>
    <t>2710 19 62-68
2710 20 31-39</t>
  </si>
  <si>
    <t>2710 12 21
2710 12 25 
2710 19 29</t>
  </si>
  <si>
    <t>3826 00 10</t>
  </si>
  <si>
    <t>Benzyna ołowiowa objęta kodami CN 2710 11 31, 2710 11 51 i 2710 11 59 (art. 20 ust. 1 lit. c) dyrektywy 2003/96/WE)</t>
  </si>
  <si>
    <t>Benzyna bezołowiowa objęta kodami CN 2710 11 31, 2710 11 41, 2710 11 45 i 2710 11 49 (art. 20 ust. 1 lit. c) dyrektywy 2003/96/WE)</t>
  </si>
  <si>
    <t>Olej napędowy nieznakowany objęty kodami CN 2710 19 41-2710 19 49 (art. 20 ust. 1 lit. c) dyrektywy 2003/96/WE)</t>
  </si>
  <si>
    <t>Olej napędowy znakowany objęty kodami CN 2710 19 41-2710 19 49 (art. 20 ust. 1 lit. c) dyrektywy 2003/96/WE)</t>
  </si>
  <si>
    <t>Ciężki olej opałowy objęty kodami 2710 19 61-2710 19 69 (art. 20 ust. 1 lit. c) dyrektywy 2003/96/WE)</t>
  </si>
  <si>
    <t>Produkty objęte kodami CN 2710 11 21, 2710 11 25, 2710 19 29 przemieszczane w handlu luzem (art. 20 ust. 1 lit. c) dyrektywy 2003/96/WE)</t>
  </si>
  <si>
    <t>Produkty objęte kodami CN 2710 11-2710 19 69 niewymienione wyżej, z wyjątkiem wyrobów objętych kodami CN 2710 11 21, 2710 11 25, 2710 19 29 innych niż wyroby przemieszczane w handlu luzem (art. 20 ust. 1 lit. c) dyrektywy 2003/96/WE)</t>
  </si>
  <si>
    <r>
      <t xml:space="preserve">CN
</t>
    </r>
    <r>
      <rPr>
        <b/>
        <sz val="8"/>
        <rFont val="Arial"/>
        <family val="2"/>
      </rPr>
      <t>aktualne kody CN wg rozporządzenia Komisji 1006/2011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</si>
  <si>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 xml:space="preserve">Opis wyrobu
</t>
    </r>
    <r>
      <rPr>
        <b/>
        <sz val="8"/>
        <rFont val="Arial"/>
        <family val="2"/>
      </rPr>
      <t>zgodny z rozporządzeniem Komisji 684/2009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</si>
  <si>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t>2710 19 51-55</t>
  </si>
  <si>
    <t xml:space="preserve">v x r
</t>
  </si>
  <si>
    <t>2710 19 46 - 48
2710 20 15 - 19</t>
  </si>
  <si>
    <t>2710 20 11</t>
  </si>
  <si>
    <t>2710 19 43</t>
  </si>
  <si>
    <t>Dodatki do paliw o kodach CN 3811 11, 3811 19 00, 3811 90 00</t>
  </si>
  <si>
    <t>E930</t>
  </si>
  <si>
    <t>2206 00 51
2206 00 81</t>
  </si>
  <si>
    <t>2206 00 31</t>
  </si>
  <si>
    <t>&lt;= 5%</t>
  </si>
  <si>
    <t xml:space="preserve">Czy spełnia wymagania jakościowe </t>
  </si>
  <si>
    <t>Spełnia</t>
  </si>
  <si>
    <t>Nie spełnia</t>
  </si>
  <si>
    <t xml:space="preserve">3811 11 10
3811 11 90
3811 19 00
3811 90 00 </t>
  </si>
  <si>
    <t>Stawka opłaty paliwowej stosowana w razie powstania obowiazku jej zapłaty</t>
  </si>
  <si>
    <t>q1</t>
  </si>
  <si>
    <t>Algorytm obliczenia zabezpieczenia dot. akcyzy</t>
  </si>
  <si>
    <t xml:space="preserve">Kwota zabezpieczenia dot. opłaty paliwowej
</t>
  </si>
  <si>
    <t xml:space="preserve">Kwota zabezpieczenia dot. akcyzy
</t>
  </si>
  <si>
    <t>w1</t>
  </si>
  <si>
    <t>Algorytm obliczenia zabezpieczenia dot. opłaty paliwowej</t>
  </si>
  <si>
    <t>z1</t>
  </si>
  <si>
    <t>v x q1</t>
  </si>
  <si>
    <t>u1</t>
  </si>
  <si>
    <t>q1 x u1</t>
  </si>
  <si>
    <r>
      <t xml:space="preserve">Masa netto </t>
    </r>
    <r>
      <rPr>
        <b/>
        <i/>
        <sz val="8"/>
        <rFont val="Arial"/>
        <family val="2"/>
      </rPr>
      <t>pole w e-AD</t>
    </r>
  </si>
  <si>
    <t>u1 x r</t>
  </si>
  <si>
    <t>2710 12 31</t>
  </si>
  <si>
    <t>2710 12 41</t>
  </si>
  <si>
    <t>Wyroby nowatorskie</t>
  </si>
  <si>
    <t>Płyn do papierosów elektornicznych</t>
  </si>
  <si>
    <t>T - krajowe</t>
  </si>
  <si>
    <t>ml</t>
  </si>
  <si>
    <t xml:space="preserve">Stawka minimalna  / w przypadku wyrobów nowatorskich średnia ważona detaliczna cena sprzedaży tytoniu do palenia </t>
  </si>
  <si>
    <t>T002</t>
  </si>
  <si>
    <t>T001</t>
  </si>
  <si>
    <t>v x (r + s% x t)</t>
  </si>
  <si>
    <t>2707 10 
2707 20 
2707 30 
2707 50</t>
  </si>
  <si>
    <t>do  200 tys. hl</t>
  </si>
  <si>
    <r>
      <t xml:space="preserve">Wielkość producenta </t>
    </r>
    <r>
      <rPr>
        <sz val="10"/>
        <rFont val="Arial"/>
        <family val="2"/>
      </rPr>
      <t xml:space="preserve">
(</t>
    </r>
    <r>
      <rPr>
        <sz val="8"/>
        <rFont val="Arial"/>
        <family val="2"/>
      </rPr>
      <t>ilość piwa sprzedanego przez producenta w roku kalendarzowym poprzedzającym rok podatkowy)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</si>
  <si>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>&lt;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890kg/m3</t>
    </r>
  </si>
  <si>
    <r>
      <t>l(t. 15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</si>
  <si>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l (t. 15o)</t>
  </si>
  <si>
    <t>2710 12 50</t>
  </si>
  <si>
    <t>Oleje pochodzenia roślinnego i zwierzęcego - wyroby objęte kodami CN 1507-1518 00, jeżeli są one przeznaczone do stosowania jako paliwo do ogrzewania lub paliwo silnikowe (art. 20 ust. 1 lit. a) dyrektywy Rady 2003/96/WE (2))</t>
  </si>
  <si>
    <t>3824 99 86 3824 99 92 3824 99 93 3824 99 96
3826 00 90</t>
  </si>
  <si>
    <r>
      <t xml:space="preserve">Oleje smarowe o kodach CN od 2710 19 71 do 2710 19 99 oraz 2710 20 90, z wyłączeniem wyrobów o kodzie CN 2710 19 85 (oleje białe, parafina ciekła) oraz smarów plastycznych zaliczanych do kodu CN 2710 19 99,  preparaty smarowe o kodzie 3403 - </t>
    </r>
    <r>
      <rPr>
        <b/>
        <sz val="10"/>
        <rFont val="Arial"/>
        <family val="2"/>
      </rPr>
      <t>wyłącznie jeżeli są przemieszczane na terytorium kraju.</t>
    </r>
  </si>
  <si>
    <t>2710 19 71-
-2710 19 99,2710 20 90 oraz 3403
z wył. 2710 19 85 i 2710 19 99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</si>
</sst>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%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double"/>
    </border>
    <border>
      <left style="double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 locked="0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 locked="0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vertical="center"/>
      <protection hidden="1"/>
    </xf>
    <xf numFmtId="0" fontId="0" fillId="34" borderId="29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vertical="center"/>
      <protection hidden="1"/>
    </xf>
    <xf numFmtId="0" fontId="0" fillId="34" borderId="36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0" fillId="34" borderId="43" xfId="0" applyFont="1" applyFill="1" applyBorder="1" applyAlignment="1" applyProtection="1">
      <alignment vertical="center"/>
      <protection hidden="1"/>
    </xf>
    <xf numFmtId="0" fontId="0" fillId="34" borderId="44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4" borderId="47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vertical="center"/>
      <protection hidden="1"/>
    </xf>
    <xf numFmtId="0" fontId="0" fillId="34" borderId="49" xfId="0" applyFont="1" applyFill="1" applyBorder="1" applyAlignment="1" applyProtection="1">
      <alignment vertical="center"/>
      <protection hidden="1"/>
    </xf>
    <xf numFmtId="0" fontId="0" fillId="33" borderId="5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51" xfId="0" applyFont="1" applyFill="1" applyBorder="1" applyAlignment="1" applyProtection="1">
      <alignment horizontal="center" vertical="center"/>
      <protection hidden="1"/>
    </xf>
    <xf numFmtId="0" fontId="0" fillId="34" borderId="52" xfId="0" applyFont="1" applyFill="1" applyBorder="1" applyAlignment="1" applyProtection="1">
      <alignment vertical="center"/>
      <protection hidden="1"/>
    </xf>
    <xf numFmtId="10" fontId="0" fillId="0" borderId="20" xfId="0" applyNumberFormat="1" applyFont="1" applyBorder="1" applyAlignment="1" applyProtection="1">
      <alignment vertical="center"/>
      <protection hidden="1" locked="0"/>
    </xf>
    <xf numFmtId="0" fontId="0" fillId="34" borderId="0" xfId="0" applyFont="1" applyFill="1" applyBorder="1" applyAlignment="1" applyProtection="1">
      <alignment vertical="center"/>
      <protection hidden="1"/>
    </xf>
    <xf numFmtId="10" fontId="0" fillId="0" borderId="26" xfId="0" applyNumberFormat="1" applyFont="1" applyBorder="1" applyAlignment="1" applyProtection="1">
      <alignment vertical="center"/>
      <protection hidden="1" locked="0"/>
    </xf>
    <xf numFmtId="10" fontId="0" fillId="0" borderId="53" xfId="0" applyNumberFormat="1" applyFont="1" applyBorder="1" applyAlignment="1" applyProtection="1">
      <alignment vertical="center"/>
      <protection hidden="1" locked="0"/>
    </xf>
    <xf numFmtId="0" fontId="0" fillId="34" borderId="54" xfId="0" applyFont="1" applyFill="1" applyBorder="1" applyAlignment="1" applyProtection="1">
      <alignment vertical="center"/>
      <protection hidden="1"/>
    </xf>
    <xf numFmtId="10" fontId="0" fillId="34" borderId="44" xfId="0" applyNumberFormat="1" applyFont="1" applyFill="1" applyBorder="1" applyAlignment="1" applyProtection="1">
      <alignment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10" fontId="0" fillId="34" borderId="12" xfId="0" applyNumberFormat="1" applyFont="1" applyFill="1" applyBorder="1" applyAlignment="1" applyProtection="1">
      <alignment vertical="center"/>
      <protection hidden="1" locked="0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0" fillId="34" borderId="44" xfId="0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4" borderId="43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0" fillId="34" borderId="56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right" vertical="center"/>
      <protection hidden="1" locked="0"/>
    </xf>
    <xf numFmtId="0" fontId="0" fillId="34" borderId="50" xfId="0" applyFont="1" applyFill="1" applyBorder="1" applyAlignment="1" applyProtection="1">
      <alignment horizontal="center" vertical="center"/>
      <protection hidden="1"/>
    </xf>
    <xf numFmtId="0" fontId="0" fillId="34" borderId="51" xfId="0" applyFont="1" applyFill="1" applyBorder="1" applyAlignment="1" applyProtection="1">
      <alignment horizontal="center" vertical="center"/>
      <protection hidden="1"/>
    </xf>
    <xf numFmtId="0" fontId="0" fillId="34" borderId="56" xfId="0" applyFont="1" applyFill="1" applyBorder="1" applyAlignment="1" applyProtection="1">
      <alignment vertical="center"/>
      <protection hidden="1"/>
    </xf>
    <xf numFmtId="0" fontId="0" fillId="34" borderId="51" xfId="0" applyFont="1" applyFill="1" applyBorder="1" applyAlignment="1" applyProtection="1">
      <alignment vertical="center"/>
      <protection hidden="1"/>
    </xf>
    <xf numFmtId="0" fontId="0" fillId="34" borderId="58" xfId="0" applyFont="1" applyFill="1" applyBorder="1" applyAlignment="1" applyProtection="1">
      <alignment vertical="center"/>
      <protection hidden="1"/>
    </xf>
    <xf numFmtId="0" fontId="0" fillId="33" borderId="35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0" fillId="34" borderId="59" xfId="0" applyFont="1" applyFill="1" applyBorder="1" applyAlignment="1" applyProtection="1">
      <alignment horizontal="center" vertical="center" textRotation="90" wrapText="1"/>
      <protection hidden="1"/>
    </xf>
    <xf numFmtId="49" fontId="0" fillId="33" borderId="38" xfId="0" applyNumberFormat="1" applyFont="1" applyFill="1" applyBorder="1" applyAlignment="1" applyProtection="1">
      <alignment horizontal="center" vertical="center"/>
      <protection hidden="1"/>
    </xf>
    <xf numFmtId="0" fontId="0" fillId="34" borderId="60" xfId="0" applyFont="1" applyFill="1" applyBorder="1" applyAlignment="1" applyProtection="1">
      <alignment vertical="center"/>
      <protection hidden="1"/>
    </xf>
    <xf numFmtId="0" fontId="0" fillId="34" borderId="61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4" borderId="46" xfId="0" applyFont="1" applyFill="1" applyBorder="1" applyAlignment="1" applyProtection="1">
      <alignment vertical="center"/>
      <protection hidden="1"/>
    </xf>
    <xf numFmtId="10" fontId="0" fillId="34" borderId="62" xfId="0" applyNumberFormat="1" applyFont="1" applyFill="1" applyBorder="1" applyAlignment="1" applyProtection="1">
      <alignment vertical="center"/>
      <protection hidden="1" locked="0"/>
    </xf>
    <xf numFmtId="0" fontId="0" fillId="34" borderId="57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vertical="center"/>
      <protection hidden="1"/>
    </xf>
    <xf numFmtId="2" fontId="0" fillId="34" borderId="36" xfId="0" applyNumberFormat="1" applyFont="1" applyFill="1" applyBorder="1" applyAlignment="1" applyProtection="1">
      <alignment horizontal="center" vertical="center"/>
      <protection hidden="1"/>
    </xf>
    <xf numFmtId="2" fontId="0" fillId="34" borderId="17" xfId="0" applyNumberFormat="1" applyFont="1" applyFill="1" applyBorder="1" applyAlignment="1" applyProtection="1">
      <alignment horizontal="center" vertical="center"/>
      <protection hidden="1"/>
    </xf>
    <xf numFmtId="2" fontId="0" fillId="34" borderId="28" xfId="0" applyNumberFormat="1" applyFont="1" applyFill="1" applyBorder="1" applyAlignment="1" applyProtection="1">
      <alignment horizontal="center" vertical="center"/>
      <protection hidden="1"/>
    </xf>
    <xf numFmtId="2" fontId="0" fillId="34" borderId="31" xfId="0" applyNumberFormat="1" applyFont="1" applyFill="1" applyBorder="1" applyAlignment="1" applyProtection="1">
      <alignment horizontal="center" vertical="center"/>
      <protection hidden="1"/>
    </xf>
    <xf numFmtId="2" fontId="0" fillId="34" borderId="38" xfId="0" applyNumberFormat="1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/>
      <protection hidden="1"/>
    </xf>
    <xf numFmtId="0" fontId="0" fillId="34" borderId="64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0" fillId="35" borderId="65" xfId="0" applyFont="1" applyFill="1" applyBorder="1" applyAlignment="1" applyProtection="1">
      <alignment vertical="center"/>
      <protection hidden="1"/>
    </xf>
    <xf numFmtId="0" fontId="0" fillId="35" borderId="66" xfId="0" applyFont="1" applyFill="1" applyBorder="1" applyAlignment="1" applyProtection="1">
      <alignment vertical="center"/>
      <protection hidden="1"/>
    </xf>
    <xf numFmtId="2" fontId="0" fillId="35" borderId="65" xfId="0" applyNumberFormat="1" applyFont="1" applyFill="1" applyBorder="1" applyAlignment="1" applyProtection="1">
      <alignment vertical="center"/>
      <protection hidden="1"/>
    </xf>
    <xf numFmtId="0" fontId="0" fillId="35" borderId="67" xfId="0" applyFont="1" applyFill="1" applyBorder="1" applyAlignment="1" applyProtection="1">
      <alignment vertical="center"/>
      <protection hidden="1"/>
    </xf>
    <xf numFmtId="0" fontId="0" fillId="35" borderId="68" xfId="0" applyFont="1" applyFill="1" applyBorder="1" applyAlignment="1" applyProtection="1">
      <alignment vertical="center"/>
      <protection hidden="1"/>
    </xf>
    <xf numFmtId="0" fontId="0" fillId="35" borderId="69" xfId="0" applyFont="1" applyFill="1" applyBorder="1" applyAlignment="1" applyProtection="1">
      <alignment vertical="center"/>
      <protection hidden="1"/>
    </xf>
    <xf numFmtId="0" fontId="0" fillId="35" borderId="70" xfId="0" applyFont="1" applyFill="1" applyBorder="1" applyAlignment="1" applyProtection="1">
      <alignment vertical="center"/>
      <protection hidden="1"/>
    </xf>
    <xf numFmtId="0" fontId="0" fillId="35" borderId="65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35" borderId="71" xfId="0" applyFont="1" applyFill="1" applyBorder="1" applyAlignment="1" applyProtection="1">
      <alignment vertical="center"/>
      <protection hidden="1"/>
    </xf>
    <xf numFmtId="0" fontId="0" fillId="35" borderId="72" xfId="0" applyFont="1" applyFill="1" applyBorder="1" applyAlignment="1" applyProtection="1">
      <alignment vertical="center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49" fontId="0" fillId="33" borderId="58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73" xfId="0" applyNumberFormat="1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73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/>
      <protection hidden="1"/>
    </xf>
    <xf numFmtId="0" fontId="0" fillId="33" borderId="49" xfId="0" applyFont="1" applyFill="1" applyBorder="1" applyAlignment="1" applyProtection="1">
      <alignment horizontal="center" vertical="center"/>
      <protection hidden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49" xfId="0" applyFont="1" applyFill="1" applyBorder="1" applyAlignment="1" applyProtection="1">
      <alignment horizontal="center" vertical="center" wrapText="1"/>
      <protection hidden="1"/>
    </xf>
    <xf numFmtId="165" fontId="1" fillId="0" borderId="75" xfId="42" applyFont="1" applyFill="1" applyBorder="1" applyAlignment="1" applyProtection="1">
      <alignment vertical="center"/>
      <protection hidden="1"/>
    </xf>
    <xf numFmtId="165" fontId="1" fillId="0" borderId="68" xfId="42" applyFont="1" applyFill="1" applyBorder="1" applyAlignment="1" applyProtection="1">
      <alignment vertical="center"/>
      <protection hidden="1"/>
    </xf>
    <xf numFmtId="165" fontId="1" fillId="0" borderId="69" xfId="42" applyFont="1" applyFill="1" applyBorder="1" applyAlignment="1" applyProtection="1">
      <alignment vertical="center"/>
      <protection hidden="1"/>
    </xf>
    <xf numFmtId="165" fontId="1" fillId="0" borderId="70" xfId="42" applyFont="1" applyFill="1" applyBorder="1" applyAlignment="1" applyProtection="1">
      <alignment vertical="center"/>
      <protection hidden="1"/>
    </xf>
    <xf numFmtId="165" fontId="1" fillId="35" borderId="66" xfId="42" applyFont="1" applyFill="1" applyBorder="1" applyAlignment="1" applyProtection="1">
      <alignment vertical="center"/>
      <protection hidden="1"/>
    </xf>
    <xf numFmtId="165" fontId="1" fillId="35" borderId="75" xfId="42" applyFont="1" applyFill="1" applyBorder="1" applyAlignment="1" applyProtection="1">
      <alignment vertical="center"/>
      <protection hidden="1"/>
    </xf>
    <xf numFmtId="165" fontId="1" fillId="35" borderId="67" xfId="42" applyFont="1" applyFill="1" applyBorder="1" applyAlignment="1" applyProtection="1">
      <alignment horizontal="right" vertical="center"/>
      <protection hidden="1"/>
    </xf>
    <xf numFmtId="165" fontId="1" fillId="35" borderId="66" xfId="42" applyFont="1" applyFill="1" applyBorder="1" applyAlignment="1" applyProtection="1">
      <alignment horizontal="right" vertical="center"/>
      <protection hidden="1"/>
    </xf>
    <xf numFmtId="165" fontId="1" fillId="35" borderId="68" xfId="42" applyFont="1" applyFill="1" applyBorder="1" applyAlignment="1" applyProtection="1">
      <alignment vertical="center"/>
      <protection hidden="1"/>
    </xf>
    <xf numFmtId="165" fontId="1" fillId="35" borderId="69" xfId="42" applyFont="1" applyFill="1" applyBorder="1" applyAlignment="1" applyProtection="1">
      <alignment vertical="center"/>
      <protection hidden="1"/>
    </xf>
    <xf numFmtId="165" fontId="1" fillId="35" borderId="70" xfId="42" applyFont="1" applyFill="1" applyBorder="1" applyAlignment="1" applyProtection="1">
      <alignment vertical="center"/>
      <protection hidden="1"/>
    </xf>
    <xf numFmtId="165" fontId="0" fillId="36" borderId="69" xfId="42" applyFont="1" applyFill="1" applyBorder="1" applyAlignment="1" applyProtection="1">
      <alignment horizontal="center" vertical="center"/>
      <protection hidden="1"/>
    </xf>
    <xf numFmtId="165" fontId="0" fillId="36" borderId="66" xfId="42" applyFont="1" applyFill="1" applyBorder="1" applyAlignment="1" applyProtection="1">
      <alignment horizontal="center" vertical="center"/>
      <protection hidden="1"/>
    </xf>
    <xf numFmtId="165" fontId="0" fillId="36" borderId="70" xfId="42" applyFont="1" applyFill="1" applyBorder="1" applyAlignment="1" applyProtection="1">
      <alignment horizontal="center" vertical="center"/>
      <protection hidden="1"/>
    </xf>
    <xf numFmtId="165" fontId="0" fillId="36" borderId="75" xfId="42" applyFont="1" applyFill="1" applyBorder="1" applyAlignment="1" applyProtection="1">
      <alignment horizontal="center" vertical="center"/>
      <protection hidden="1"/>
    </xf>
    <xf numFmtId="0" fontId="0" fillId="37" borderId="48" xfId="0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vertical="center" wrapText="1"/>
      <protection hidden="1"/>
    </xf>
    <xf numFmtId="165" fontId="0" fillId="36" borderId="69" xfId="42" applyFont="1" applyFill="1" applyBorder="1" applyAlignment="1" applyProtection="1">
      <alignment horizontal="center" vertical="center" wrapText="1"/>
      <protection hidden="1"/>
    </xf>
    <xf numFmtId="0" fontId="0" fillId="35" borderId="57" xfId="0" applyFont="1" applyFill="1" applyBorder="1" applyAlignment="1" applyProtection="1">
      <alignment horizontal="center" vertical="center"/>
      <protection hidden="1"/>
    </xf>
    <xf numFmtId="0" fontId="0" fillId="35" borderId="60" xfId="0" applyFont="1" applyFill="1" applyBorder="1" applyAlignment="1" applyProtection="1">
      <alignment vertical="center"/>
      <protection hidden="1"/>
    </xf>
    <xf numFmtId="0" fontId="0" fillId="35" borderId="61" xfId="0" applyFont="1" applyFill="1" applyBorder="1" applyAlignment="1" applyProtection="1">
      <alignment vertical="center"/>
      <protection hidden="1"/>
    </xf>
    <xf numFmtId="0" fontId="3" fillId="33" borderId="76" xfId="0" applyFont="1" applyFill="1" applyBorder="1" applyAlignment="1" applyProtection="1">
      <alignment horizontal="center" vertical="center" wrapText="1"/>
      <protection hidden="1"/>
    </xf>
    <xf numFmtId="0" fontId="0" fillId="35" borderId="77" xfId="0" applyFont="1" applyFill="1" applyBorder="1" applyAlignment="1" applyProtection="1">
      <alignment horizontal="center" vertical="center"/>
      <protection hidden="1"/>
    </xf>
    <xf numFmtId="0" fontId="0" fillId="35" borderId="78" xfId="0" applyFont="1" applyFill="1" applyBorder="1" applyAlignment="1" applyProtection="1">
      <alignment vertical="center"/>
      <protection hidden="1"/>
    </xf>
    <xf numFmtId="0" fontId="0" fillId="35" borderId="79" xfId="0" applyFont="1" applyFill="1" applyBorder="1" applyAlignment="1" applyProtection="1">
      <alignment vertical="center"/>
      <protection hidden="1"/>
    </xf>
    <xf numFmtId="0" fontId="0" fillId="35" borderId="57" xfId="0" applyFont="1" applyFill="1" applyBorder="1" applyAlignment="1" applyProtection="1">
      <alignment vertical="center"/>
      <protection hidden="1"/>
    </xf>
    <xf numFmtId="0" fontId="0" fillId="35" borderId="78" xfId="0" applyFont="1" applyFill="1" applyBorder="1" applyAlignment="1" applyProtection="1">
      <alignment horizontal="center" vertical="center"/>
      <protection hidden="1"/>
    </xf>
    <xf numFmtId="0" fontId="0" fillId="35" borderId="61" xfId="0" applyFont="1" applyFill="1" applyBorder="1" applyAlignment="1" applyProtection="1">
      <alignment horizontal="center" vertical="center"/>
      <protection hidden="1"/>
    </xf>
    <xf numFmtId="0" fontId="0" fillId="35" borderId="79" xfId="0" applyFont="1" applyFill="1" applyBorder="1" applyAlignment="1" applyProtection="1">
      <alignment horizontal="center" vertical="center"/>
      <protection hidden="1"/>
    </xf>
    <xf numFmtId="0" fontId="0" fillId="36" borderId="80" xfId="0" applyFont="1" applyFill="1" applyBorder="1" applyAlignment="1" applyProtection="1">
      <alignment horizontal="center" vertical="center"/>
      <protection hidden="1"/>
    </xf>
    <xf numFmtId="0" fontId="0" fillId="35" borderId="81" xfId="0" applyFont="1" applyFill="1" applyBorder="1" applyAlignment="1" applyProtection="1">
      <alignment horizontal="center" vertical="center"/>
      <protection hidden="1"/>
    </xf>
    <xf numFmtId="165" fontId="1" fillId="0" borderId="71" xfId="42" applyFont="1" applyFill="1" applyBorder="1" applyAlignment="1" applyProtection="1">
      <alignment vertical="center"/>
      <protection hidden="1"/>
    </xf>
    <xf numFmtId="0" fontId="0" fillId="36" borderId="80" xfId="0" applyFont="1" applyFill="1" applyBorder="1" applyAlignment="1" applyProtection="1">
      <alignment horizontal="right" vertical="center"/>
      <protection hidden="1" locked="0"/>
    </xf>
    <xf numFmtId="165" fontId="1" fillId="36" borderId="75" xfId="42" applyFont="1" applyFill="1" applyBorder="1" applyAlignment="1" applyProtection="1">
      <alignment vertical="center"/>
      <protection hidden="1"/>
    </xf>
    <xf numFmtId="165" fontId="1" fillId="36" borderId="68" xfId="42" applyFont="1" applyFill="1" applyBorder="1" applyAlignment="1" applyProtection="1">
      <alignment vertical="center"/>
      <protection hidden="1"/>
    </xf>
    <xf numFmtId="165" fontId="0" fillId="36" borderId="68" xfId="42" applyFont="1" applyFill="1" applyBorder="1" applyAlignment="1" applyProtection="1">
      <alignment horizontal="center" vertical="center"/>
      <protection hidden="1"/>
    </xf>
    <xf numFmtId="165" fontId="0" fillId="36" borderId="66" xfId="0" applyNumberFormat="1" applyFont="1" applyFill="1" applyBorder="1" applyAlignment="1" applyProtection="1">
      <alignment vertical="center"/>
      <protection hidden="1"/>
    </xf>
    <xf numFmtId="165" fontId="0" fillId="36" borderId="75" xfId="0" applyNumberFormat="1" applyFont="1" applyFill="1" applyBorder="1" applyAlignment="1" applyProtection="1">
      <alignment vertical="center"/>
      <protection hidden="1"/>
    </xf>
    <xf numFmtId="0" fontId="1" fillId="33" borderId="69" xfId="0" applyFont="1" applyFill="1" applyBorder="1" applyAlignment="1" applyProtection="1">
      <alignment horizontal="center" vertical="center" wrapText="1"/>
      <protection hidden="1"/>
    </xf>
    <xf numFmtId="0" fontId="0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8" xfId="0" applyFont="1" applyFill="1" applyBorder="1" applyAlignment="1" applyProtection="1">
      <alignment horizontal="center" vertical="center" wrapText="1"/>
      <protection hidden="1"/>
    </xf>
    <xf numFmtId="165" fontId="0" fillId="36" borderId="66" xfId="42" applyFont="1" applyFill="1" applyBorder="1" applyAlignment="1" applyProtection="1">
      <alignment horizontal="center" vertical="center" wrapText="1"/>
      <protection hidden="1"/>
    </xf>
    <xf numFmtId="165" fontId="0" fillId="36" borderId="68" xfId="42" applyFont="1" applyFill="1" applyBorder="1" applyAlignment="1" applyProtection="1">
      <alignment horizontal="center" vertical="center" wrapText="1"/>
      <protection hidden="1"/>
    </xf>
    <xf numFmtId="0" fontId="3" fillId="6" borderId="72" xfId="0" applyFont="1" applyFill="1" applyBorder="1" applyAlignment="1" applyProtection="1">
      <alignment horizontal="center" vertical="center" wrapText="1"/>
      <protection hidden="1"/>
    </xf>
    <xf numFmtId="0" fontId="3" fillId="6" borderId="67" xfId="0" applyFont="1" applyFill="1" applyBorder="1" applyAlignment="1" applyProtection="1">
      <alignment horizontal="center" vertical="center" wrapText="1"/>
      <protection hidden="1"/>
    </xf>
    <xf numFmtId="0" fontId="0" fillId="33" borderId="82" xfId="0" applyFont="1" applyFill="1" applyBorder="1" applyAlignment="1" applyProtection="1">
      <alignment horizontal="center" vertical="center"/>
      <protection hidden="1"/>
    </xf>
    <xf numFmtId="0" fontId="0" fillId="34" borderId="83" xfId="0" applyFont="1" applyFill="1" applyBorder="1" applyAlignment="1" applyProtection="1">
      <alignment horizontal="center" vertical="center"/>
      <protection hidden="1"/>
    </xf>
    <xf numFmtId="0" fontId="0" fillId="34" borderId="84" xfId="0" applyFont="1" applyFill="1" applyBorder="1" applyAlignment="1" applyProtection="1">
      <alignment/>
      <protection locked="0"/>
    </xf>
    <xf numFmtId="165" fontId="1" fillId="0" borderId="66" xfId="42" applyFont="1" applyFill="1" applyBorder="1" applyAlignment="1" applyProtection="1">
      <alignment vertical="center"/>
      <protection hidden="1"/>
    </xf>
    <xf numFmtId="165" fontId="1" fillId="0" borderId="72" xfId="42" applyFont="1" applyFill="1" applyBorder="1" applyAlignment="1" applyProtection="1">
      <alignment vertical="center"/>
      <protection hidden="1"/>
    </xf>
    <xf numFmtId="0" fontId="0" fillId="36" borderId="85" xfId="0" applyFont="1" applyFill="1" applyBorder="1" applyAlignment="1" applyProtection="1">
      <alignment vertical="center"/>
      <protection hidden="1"/>
    </xf>
    <xf numFmtId="165" fontId="0" fillId="36" borderId="70" xfId="42" applyFont="1" applyFill="1" applyBorder="1" applyAlignment="1" applyProtection="1">
      <alignment horizontal="center" vertical="center" wrapText="1"/>
      <protection hidden="1"/>
    </xf>
    <xf numFmtId="0" fontId="0" fillId="34" borderId="86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horizontal="center" vertical="center"/>
      <protection hidden="1"/>
    </xf>
    <xf numFmtId="0" fontId="0" fillId="34" borderId="88" xfId="0" applyFont="1" applyFill="1" applyBorder="1" applyAlignment="1" applyProtection="1">
      <alignment vertical="center"/>
      <protection hidden="1"/>
    </xf>
    <xf numFmtId="165" fontId="0" fillId="35" borderId="89" xfId="42" applyFont="1" applyFill="1" applyBorder="1" applyAlignment="1" applyProtection="1">
      <alignment horizontal="center" vertical="center"/>
      <protection hidden="1" locked="0"/>
    </xf>
    <xf numFmtId="165" fontId="0" fillId="0" borderId="80" xfId="42" applyFont="1" applyBorder="1" applyAlignment="1" applyProtection="1">
      <alignment horizontal="center" vertical="center"/>
      <protection hidden="1" locked="0"/>
    </xf>
    <xf numFmtId="165" fontId="0" fillId="35" borderId="0" xfId="42" applyFont="1" applyFill="1" applyBorder="1" applyAlignment="1" applyProtection="1">
      <alignment horizontal="center" vertical="center"/>
      <protection hidden="1" locked="0"/>
    </xf>
    <xf numFmtId="0" fontId="0" fillId="0" borderId="80" xfId="0" applyFont="1" applyBorder="1" applyAlignment="1" applyProtection="1">
      <alignment horizontal="right" vertical="center"/>
      <protection hidden="1" locked="0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35" borderId="91" xfId="0" applyFont="1" applyFill="1" applyBorder="1" applyAlignment="1" applyProtection="1">
      <alignment horizontal="center" vertical="center"/>
      <protection hidden="1"/>
    </xf>
    <xf numFmtId="0" fontId="0" fillId="34" borderId="92" xfId="0" applyFont="1" applyFill="1" applyBorder="1" applyAlignment="1" applyProtection="1">
      <alignment horizontal="right" vertical="center"/>
      <protection hidden="1" locked="0"/>
    </xf>
    <xf numFmtId="0" fontId="0" fillId="0" borderId="85" xfId="0" applyFont="1" applyBorder="1" applyAlignment="1" applyProtection="1">
      <alignment horizontal="right" vertical="center"/>
      <protection hidden="1" locked="0"/>
    </xf>
    <xf numFmtId="0" fontId="0" fillId="0" borderId="80" xfId="0" applyFont="1" applyFill="1" applyBorder="1" applyAlignment="1" applyProtection="1">
      <alignment horizontal="right" vertical="center"/>
      <protection hidden="1" locked="0"/>
    </xf>
    <xf numFmtId="0" fontId="0" fillId="35" borderId="60" xfId="0" applyFont="1" applyFill="1" applyBorder="1" applyAlignment="1" applyProtection="1">
      <alignment horizontal="center" vertical="center"/>
      <protection hidden="1"/>
    </xf>
    <xf numFmtId="0" fontId="0" fillId="34" borderId="93" xfId="0" applyFont="1" applyFill="1" applyBorder="1" applyAlignment="1" applyProtection="1">
      <alignment horizontal="right" vertical="center"/>
      <protection hidden="1" locked="0"/>
    </xf>
    <xf numFmtId="0" fontId="0" fillId="0" borderId="90" xfId="0" applyFont="1" applyFill="1" applyBorder="1" applyAlignment="1" applyProtection="1">
      <alignment horizontal="right" vertical="center"/>
      <protection hidden="1" locked="0"/>
    </xf>
    <xf numFmtId="0" fontId="0" fillId="34" borderId="94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 locked="0"/>
    </xf>
    <xf numFmtId="0" fontId="0" fillId="34" borderId="41" xfId="0" applyFont="1" applyFill="1" applyBorder="1" applyAlignment="1" applyProtection="1">
      <alignment vertical="center"/>
      <protection hidden="1" locked="0"/>
    </xf>
    <xf numFmtId="165" fontId="0" fillId="36" borderId="75" xfId="42" applyFont="1" applyFill="1" applyBorder="1" applyAlignment="1" applyProtection="1">
      <alignment horizontal="center" vertical="center" wrapText="1"/>
      <protection hidden="1"/>
    </xf>
    <xf numFmtId="0" fontId="1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vertical="center"/>
      <protection hidden="1" locked="0"/>
    </xf>
    <xf numFmtId="10" fontId="0" fillId="34" borderId="14" xfId="0" applyNumberFormat="1" applyFont="1" applyFill="1" applyBorder="1" applyAlignment="1" applyProtection="1">
      <alignment vertical="center"/>
      <protection hidden="1" locked="0"/>
    </xf>
    <xf numFmtId="0" fontId="0" fillId="34" borderId="42" xfId="0" applyFont="1" applyFill="1" applyBorder="1" applyAlignment="1" applyProtection="1">
      <alignment vertical="center"/>
      <protection hidden="1"/>
    </xf>
    <xf numFmtId="10" fontId="0" fillId="34" borderId="17" xfId="0" applyNumberFormat="1" applyFont="1" applyFill="1" applyBorder="1" applyAlignment="1" applyProtection="1">
      <alignment vertical="center"/>
      <protection hidden="1" locked="0"/>
    </xf>
    <xf numFmtId="10" fontId="0" fillId="34" borderId="28" xfId="0" applyNumberFormat="1" applyFont="1" applyFill="1" applyBorder="1" applyAlignment="1" applyProtection="1">
      <alignment vertical="center"/>
      <protection hidden="1" locked="0"/>
    </xf>
    <xf numFmtId="10" fontId="0" fillId="34" borderId="33" xfId="0" applyNumberFormat="1" applyFont="1" applyFill="1" applyBorder="1" applyAlignment="1" applyProtection="1">
      <alignment vertical="center"/>
      <protection hidden="1" locked="0"/>
    </xf>
    <xf numFmtId="0" fontId="0" fillId="35" borderId="72" xfId="0" applyFont="1" applyFill="1" applyBorder="1" applyAlignment="1" applyProtection="1">
      <alignment vertical="center"/>
      <protection hidden="1" locked="0"/>
    </xf>
    <xf numFmtId="165" fontId="0" fillId="36" borderId="22" xfId="42" applyFont="1" applyFill="1" applyBorder="1" applyAlignment="1" applyProtection="1">
      <alignment horizontal="center" vertical="center"/>
      <protection hidden="1"/>
    </xf>
    <xf numFmtId="165" fontId="1" fillId="35" borderId="34" xfId="42" applyFont="1" applyFill="1" applyBorder="1" applyAlignment="1" applyProtection="1">
      <alignment vertical="center"/>
      <protection hidden="1"/>
    </xf>
    <xf numFmtId="165" fontId="0" fillId="36" borderId="73" xfId="42" applyFont="1" applyFill="1" applyBorder="1" applyAlignment="1" applyProtection="1">
      <alignment horizontal="center" vertical="center" wrapText="1"/>
      <protection hidden="1"/>
    </xf>
    <xf numFmtId="165" fontId="0" fillId="36" borderId="49" xfId="42" applyFont="1" applyFill="1" applyBorder="1" applyAlignment="1" applyProtection="1">
      <alignment horizontal="center" vertical="center" wrapText="1"/>
      <protection hidden="1"/>
    </xf>
    <xf numFmtId="165" fontId="0" fillId="36" borderId="73" xfId="42" applyFont="1" applyFill="1" applyBorder="1" applyAlignment="1" applyProtection="1">
      <alignment horizontal="center"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28" xfId="0" applyFont="1" applyFill="1" applyBorder="1" applyAlignment="1" applyProtection="1">
      <alignment vertical="center"/>
      <protection hidden="1"/>
    </xf>
    <xf numFmtId="0" fontId="0" fillId="35" borderId="25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0" fontId="0" fillId="35" borderId="35" xfId="0" applyFont="1" applyFill="1" applyBorder="1" applyAlignment="1" applyProtection="1">
      <alignment vertical="center"/>
      <protection hidden="1"/>
    </xf>
    <xf numFmtId="0" fontId="0" fillId="33" borderId="96" xfId="0" applyFont="1" applyFill="1" applyBorder="1" applyAlignment="1" applyProtection="1">
      <alignment horizontal="center" vertical="center"/>
      <protection hidden="1"/>
    </xf>
    <xf numFmtId="10" fontId="0" fillId="34" borderId="55" xfId="0" applyNumberFormat="1" applyFont="1" applyFill="1" applyBorder="1" applyAlignment="1" applyProtection="1">
      <alignment vertical="center"/>
      <protection hidden="1" locked="0"/>
    </xf>
    <xf numFmtId="10" fontId="0" fillId="34" borderId="23" xfId="0" applyNumberFormat="1" applyFont="1" applyFill="1" applyBorder="1" applyAlignment="1" applyProtection="1">
      <alignment vertical="center"/>
      <protection hidden="1" locked="0"/>
    </xf>
    <xf numFmtId="0" fontId="0" fillId="35" borderId="97" xfId="0" applyFont="1" applyFill="1" applyBorder="1" applyAlignment="1" applyProtection="1">
      <alignment horizontal="center" vertical="center"/>
      <protection hidden="1"/>
    </xf>
    <xf numFmtId="0" fontId="0" fillId="34" borderId="98" xfId="0" applyFont="1" applyFill="1" applyBorder="1" applyAlignment="1" applyProtection="1">
      <alignment horizontal="right" vertical="center"/>
      <protection hidden="1" locked="0"/>
    </xf>
    <xf numFmtId="0" fontId="0" fillId="0" borderId="99" xfId="0" applyFont="1" applyFill="1" applyBorder="1" applyAlignment="1" applyProtection="1">
      <alignment horizontal="right" vertical="center"/>
      <protection hidden="1" locked="0"/>
    </xf>
    <xf numFmtId="0" fontId="0" fillId="36" borderId="99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 wrapText="1"/>
      <protection hidden="1"/>
    </xf>
    <xf numFmtId="0" fontId="0" fillId="33" borderId="101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vertical="center"/>
      <protection hidden="1"/>
    </xf>
    <xf numFmtId="0" fontId="0" fillId="35" borderId="31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vertical="center"/>
      <protection hidden="1"/>
    </xf>
    <xf numFmtId="0" fontId="0" fillId="35" borderId="102" xfId="0" applyFont="1" applyFill="1" applyBorder="1" applyAlignment="1" applyProtection="1">
      <alignment horizontal="right" vertical="center"/>
      <protection hidden="1" locked="0"/>
    </xf>
    <xf numFmtId="165" fontId="1" fillId="35" borderId="72" xfId="42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 locked="0"/>
    </xf>
    <xf numFmtId="0" fontId="0" fillId="36" borderId="104" xfId="0" applyFont="1" applyFill="1" applyBorder="1" applyAlignment="1" applyProtection="1">
      <alignment vertical="center"/>
      <protection hidden="1"/>
    </xf>
    <xf numFmtId="165" fontId="0" fillId="36" borderId="69" xfId="0" applyNumberFormat="1" applyFont="1" applyFill="1" applyBorder="1" applyAlignment="1" applyProtection="1">
      <alignment vertical="center"/>
      <protection hidden="1"/>
    </xf>
    <xf numFmtId="165" fontId="0" fillId="36" borderId="65" xfId="0" applyNumberFormat="1" applyFont="1" applyFill="1" applyBorder="1" applyAlignment="1" applyProtection="1">
      <alignment vertical="center"/>
      <protection hidden="1" locked="0"/>
    </xf>
    <xf numFmtId="0" fontId="0" fillId="35" borderId="66" xfId="0" applyFont="1" applyFill="1" applyBorder="1" applyAlignment="1" applyProtection="1">
      <alignment vertical="center"/>
      <protection hidden="1" locked="0"/>
    </xf>
    <xf numFmtId="165" fontId="0" fillId="36" borderId="105" xfId="0" applyNumberFormat="1" applyFont="1" applyFill="1" applyBorder="1" applyAlignment="1" applyProtection="1">
      <alignment vertical="center"/>
      <protection hidden="1"/>
    </xf>
    <xf numFmtId="0" fontId="0" fillId="35" borderId="75" xfId="0" applyFont="1" applyFill="1" applyBorder="1" applyAlignment="1" applyProtection="1">
      <alignment vertical="center"/>
      <protection hidden="1" locked="0"/>
    </xf>
    <xf numFmtId="165" fontId="0" fillId="36" borderId="68" xfId="0" applyNumberFormat="1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27" xfId="0" applyFont="1" applyFill="1" applyBorder="1" applyAlignment="1" applyProtection="1">
      <alignment horizontal="center" vertical="center" wrapText="1"/>
      <protection hidden="1"/>
    </xf>
    <xf numFmtId="165" fontId="1" fillId="0" borderId="65" xfId="42" applyFont="1" applyFill="1" applyBorder="1" applyAlignment="1" applyProtection="1">
      <alignment vertical="center"/>
      <protection hidden="1"/>
    </xf>
    <xf numFmtId="165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vertical="center"/>
      <protection hidden="1"/>
    </xf>
    <xf numFmtId="0" fontId="0" fillId="36" borderId="108" xfId="0" applyFont="1" applyFill="1" applyBorder="1" applyAlignment="1" applyProtection="1">
      <alignment vertical="center"/>
      <protection hidden="1"/>
    </xf>
    <xf numFmtId="0" fontId="0" fillId="0" borderId="108" xfId="0" applyFont="1" applyFill="1" applyBorder="1" applyAlignment="1" applyProtection="1">
      <alignment horizontal="right" vertical="center"/>
      <protection hidden="1" locked="0"/>
    </xf>
    <xf numFmtId="0" fontId="0" fillId="34" borderId="109" xfId="0" applyFont="1" applyFill="1" applyBorder="1" applyAlignment="1" applyProtection="1">
      <alignment horizontal="center" vertical="center"/>
      <protection hidden="1"/>
    </xf>
    <xf numFmtId="165" fontId="1" fillId="0" borderId="67" xfId="42" applyFont="1" applyFill="1" applyBorder="1" applyAlignment="1" applyProtection="1">
      <alignment vertical="center"/>
      <protection hidden="1"/>
    </xf>
    <xf numFmtId="165" fontId="0" fillId="36" borderId="65" xfId="42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right" vertical="center"/>
      <protection hidden="1"/>
    </xf>
    <xf numFmtId="0" fontId="0" fillId="0" borderId="110" xfId="0" applyFont="1" applyBorder="1" applyAlignment="1" applyProtection="1">
      <alignment vertical="center"/>
      <protection hidden="1" locked="0"/>
    </xf>
    <xf numFmtId="0" fontId="3" fillId="33" borderId="72" xfId="0" applyFont="1" applyFill="1" applyBorder="1" applyAlignment="1" applyProtection="1">
      <alignment horizontal="center" vertical="center" wrapText="1"/>
      <protection hidden="1"/>
    </xf>
    <xf numFmtId="49" fontId="0" fillId="37" borderId="58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43" xfId="0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101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87" xfId="0" applyFont="1" applyFill="1" applyBorder="1" applyAlignment="1" applyProtection="1">
      <alignment horizontal="center" vertical="center" wrapText="1"/>
      <protection hidden="1"/>
    </xf>
    <xf numFmtId="0" fontId="23" fillId="34" borderId="48" xfId="0" applyFont="1" applyFill="1" applyBorder="1" applyAlignment="1" applyProtection="1">
      <alignment vertical="center"/>
      <protection hidden="1"/>
    </xf>
    <xf numFmtId="0" fontId="23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86" xfId="0" applyFont="1" applyFill="1" applyBorder="1" applyAlignment="1" applyProtection="1">
      <alignment horizontal="center" vertical="center" wrapText="1"/>
      <protection hidden="1"/>
    </xf>
    <xf numFmtId="0" fontId="3" fillId="33" borderId="112" xfId="0" applyFont="1" applyFill="1" applyBorder="1" applyAlignment="1" applyProtection="1">
      <alignment horizontal="center" vertical="center" wrapText="1"/>
      <protection hidden="1"/>
    </xf>
    <xf numFmtId="0" fontId="3" fillId="33" borderId="74" xfId="0" applyFont="1" applyFill="1" applyBorder="1" applyAlignment="1" applyProtection="1">
      <alignment horizontal="center" vertical="center" wrapText="1"/>
      <protection hidden="1"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0" fontId="0" fillId="6" borderId="14" xfId="0" applyFont="1" applyFill="1" applyBorder="1" applyAlignment="1" applyProtection="1">
      <alignment horizontal="center" vertical="center" wrapText="1"/>
      <protection hidden="1"/>
    </xf>
    <xf numFmtId="0" fontId="0" fillId="6" borderId="15" xfId="0" applyFont="1" applyFill="1" applyBorder="1" applyAlignment="1" applyProtection="1">
      <alignment vertical="center"/>
      <protection hidden="1"/>
    </xf>
    <xf numFmtId="0" fontId="0" fillId="6" borderId="23" xfId="0" applyFont="1" applyFill="1" applyBorder="1" applyAlignment="1" applyProtection="1">
      <alignment horizontal="center" vertical="center" wrapText="1"/>
      <protection hidden="1"/>
    </xf>
    <xf numFmtId="0" fontId="0" fillId="6" borderId="10" xfId="0" applyFont="1" applyFill="1" applyBorder="1" applyAlignment="1" applyProtection="1">
      <alignment vertical="center"/>
      <protection hidden="1"/>
    </xf>
    <xf numFmtId="0" fontId="5" fillId="33" borderId="113" xfId="0" applyFont="1" applyFill="1" applyBorder="1" applyAlignment="1" applyProtection="1">
      <alignment vertical="center" wrapText="1"/>
      <protection hidden="1"/>
    </xf>
    <xf numFmtId="0" fontId="5" fillId="33" borderId="39" xfId="0" applyFont="1" applyFill="1" applyBorder="1" applyAlignment="1" applyProtection="1">
      <alignment vertical="center" wrapText="1"/>
      <protection hidden="1"/>
    </xf>
    <xf numFmtId="0" fontId="5" fillId="33" borderId="42" xfId="0" applyFont="1" applyFill="1" applyBorder="1" applyAlignment="1" applyProtection="1">
      <alignment vertical="center" wrapText="1"/>
      <protection hidden="1"/>
    </xf>
    <xf numFmtId="0" fontId="5" fillId="33" borderId="46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49" fontId="5" fillId="33" borderId="31" xfId="0" applyNumberFormat="1" applyFont="1" applyFill="1" applyBorder="1" applyAlignment="1" applyProtection="1">
      <alignment horizontal="center" vertical="center"/>
      <protection hidden="1"/>
    </xf>
    <xf numFmtId="49" fontId="5" fillId="33" borderId="17" xfId="0" applyNumberFormat="1" applyFont="1" applyFill="1" applyBorder="1" applyAlignment="1" applyProtection="1">
      <alignment horizontal="center" vertical="center"/>
      <protection hidden="1"/>
    </xf>
    <xf numFmtId="9" fontId="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7" borderId="15" xfId="0" applyFont="1" applyFill="1" applyBorder="1" applyAlignment="1" applyProtection="1">
      <alignment horizontal="center" vertical="center" wrapText="1"/>
      <protection hidden="1"/>
    </xf>
    <xf numFmtId="0" fontId="5" fillId="34" borderId="4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3" fillId="33" borderId="114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49" fontId="5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113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>
      <alignment horizontal="center" vertical="center"/>
    </xf>
    <xf numFmtId="0" fontId="0" fillId="33" borderId="88" xfId="0" applyFont="1" applyFill="1" applyBorder="1" applyAlignment="1" applyProtection="1">
      <alignment horizontal="center" vertical="center"/>
      <protection hidden="1"/>
    </xf>
    <xf numFmtId="49" fontId="5" fillId="34" borderId="46" xfId="0" applyNumberFormat="1" applyFont="1" applyFill="1" applyBorder="1" applyAlignment="1" applyProtection="1">
      <alignment horizontal="center" vertical="center"/>
      <protection hidden="1"/>
    </xf>
    <xf numFmtId="0" fontId="0" fillId="39" borderId="90" xfId="0" applyFont="1" applyFill="1" applyBorder="1" applyAlignment="1" applyProtection="1">
      <alignment horizontal="right" vertical="center"/>
      <protection hidden="1" locked="0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37" borderId="4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2" fontId="0" fillId="37" borderId="3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5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right" vertical="center"/>
      <protection hidden="1" locked="0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35" borderId="115" xfId="0" applyFont="1" applyFill="1" applyBorder="1" applyAlignment="1" applyProtection="1">
      <alignment horizontal="center" vertical="center"/>
      <protection hidden="1"/>
    </xf>
    <xf numFmtId="0" fontId="0" fillId="34" borderId="116" xfId="0" applyFont="1" applyFill="1" applyBorder="1" applyAlignment="1" applyProtection="1">
      <alignment horizontal="right" vertical="center"/>
      <protection hidden="1" locked="0"/>
    </xf>
    <xf numFmtId="0" fontId="0" fillId="0" borderId="104" xfId="0" applyFont="1" applyFill="1" applyBorder="1" applyAlignment="1" applyProtection="1">
      <alignment vertical="center"/>
      <protection hidden="1" locked="0"/>
    </xf>
    <xf numFmtId="0" fontId="0" fillId="35" borderId="68" xfId="0" applyFont="1" applyFill="1" applyBorder="1" applyAlignment="1" applyProtection="1">
      <alignment vertical="center"/>
      <protection hidden="1" locked="0"/>
    </xf>
    <xf numFmtId="0" fontId="0" fillId="0" borderId="85" xfId="0" applyFont="1" applyBorder="1" applyAlignment="1" applyProtection="1">
      <alignment vertic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37" borderId="10" xfId="0" applyFont="1" applyFill="1" applyBorder="1" applyAlignment="1" applyProtection="1">
      <alignment vertical="center"/>
      <protection hidden="1"/>
    </xf>
    <xf numFmtId="0" fontId="0" fillId="37" borderId="23" xfId="0" applyFont="1" applyFill="1" applyBorder="1" applyAlignment="1" applyProtection="1">
      <alignment vertical="center"/>
      <protection hidden="1"/>
    </xf>
    <xf numFmtId="0" fontId="0" fillId="37" borderId="33" xfId="0" applyFont="1" applyFill="1" applyBorder="1" applyAlignment="1" applyProtection="1">
      <alignment vertical="center"/>
      <protection hidden="1"/>
    </xf>
    <xf numFmtId="0" fontId="0" fillId="37" borderId="101" xfId="0" applyFont="1" applyFill="1" applyBorder="1" applyAlignment="1" applyProtection="1">
      <alignment vertical="center"/>
      <protection hidden="1"/>
    </xf>
    <xf numFmtId="0" fontId="0" fillId="37" borderId="42" xfId="0" applyFont="1" applyFill="1" applyBorder="1" applyAlignment="1" applyProtection="1">
      <alignment vertical="center"/>
      <protection hidden="1"/>
    </xf>
    <xf numFmtId="167" fontId="0" fillId="37" borderId="42" xfId="0" applyNumberFormat="1" applyFont="1" applyFill="1" applyBorder="1" applyAlignment="1" applyProtection="1">
      <alignment vertical="center"/>
      <protection hidden="1"/>
    </xf>
    <xf numFmtId="0" fontId="0" fillId="37" borderId="14" xfId="0" applyFont="1" applyFill="1" applyBorder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 wrapText="1"/>
      <protection hidden="1"/>
    </xf>
    <xf numFmtId="0" fontId="0" fillId="37" borderId="39" xfId="0" applyFont="1" applyFill="1" applyBorder="1" applyAlignment="1" applyProtection="1">
      <alignment vertical="center"/>
      <protection hidden="1"/>
    </xf>
    <xf numFmtId="0" fontId="0" fillId="37" borderId="46" xfId="0" applyFont="1" applyFill="1" applyBorder="1" applyAlignment="1" applyProtection="1">
      <alignment vertical="center"/>
      <protection hidden="1"/>
    </xf>
    <xf numFmtId="0" fontId="0" fillId="37" borderId="107" xfId="0" applyFont="1" applyFill="1" applyBorder="1" applyAlignment="1" applyProtection="1">
      <alignment vertical="center"/>
      <protection hidden="1"/>
    </xf>
    <xf numFmtId="0" fontId="0" fillId="37" borderId="38" xfId="0" applyFont="1" applyFill="1" applyBorder="1" applyAlignment="1" applyProtection="1">
      <alignment horizontal="center" vertical="center" wrapText="1"/>
      <protection hidden="1"/>
    </xf>
    <xf numFmtId="0" fontId="0" fillId="37" borderId="31" xfId="0" applyFont="1" applyFill="1" applyBorder="1" applyAlignment="1" applyProtection="1">
      <alignment horizontal="center" vertical="center" wrapText="1"/>
      <protection hidden="1"/>
    </xf>
    <xf numFmtId="0" fontId="0" fillId="37" borderId="32" xfId="0" applyFont="1" applyFill="1" applyBorder="1" applyAlignment="1" applyProtection="1">
      <alignment horizontal="center" vertical="center" wrapText="1"/>
      <protection hidden="1"/>
    </xf>
    <xf numFmtId="0" fontId="0" fillId="37" borderId="31" xfId="0" applyFont="1" applyFill="1" applyBorder="1" applyAlignment="1" applyProtection="1">
      <alignment horizontal="center" vertical="center"/>
      <protection hidden="1"/>
    </xf>
    <xf numFmtId="0" fontId="0" fillId="37" borderId="56" xfId="0" applyFont="1" applyFill="1" applyBorder="1" applyAlignment="1" applyProtection="1">
      <alignment horizontal="center" vertical="center" wrapText="1"/>
      <protection hidden="1"/>
    </xf>
    <xf numFmtId="167" fontId="0" fillId="37" borderId="107" xfId="0" applyNumberFormat="1" applyFont="1" applyFill="1" applyBorder="1" applyAlignment="1" applyProtection="1">
      <alignment vertical="center"/>
      <protection hidden="1"/>
    </xf>
    <xf numFmtId="167" fontId="0" fillId="37" borderId="50" xfId="0" applyNumberFormat="1" applyFont="1" applyFill="1" applyBorder="1" applyAlignment="1" applyProtection="1">
      <alignment vertical="center"/>
      <protection hidden="1"/>
    </xf>
    <xf numFmtId="0" fontId="0" fillId="35" borderId="36" xfId="0" applyFont="1" applyFill="1" applyBorder="1" applyAlignment="1" applyProtection="1">
      <alignment horizontal="right" vertical="center"/>
      <protection hidden="1"/>
    </xf>
    <xf numFmtId="0" fontId="0" fillId="35" borderId="70" xfId="0" applyFont="1" applyFill="1" applyBorder="1" applyAlignment="1" applyProtection="1">
      <alignment horizontal="right" vertical="center"/>
      <protection hidden="1"/>
    </xf>
    <xf numFmtId="0" fontId="0" fillId="33" borderId="117" xfId="0" applyFont="1" applyFill="1" applyBorder="1" applyAlignment="1" applyProtection="1">
      <alignment horizontal="center" vertical="center"/>
      <protection hidden="1"/>
    </xf>
    <xf numFmtId="0" fontId="0" fillId="37" borderId="15" xfId="0" applyFont="1" applyFill="1" applyBorder="1" applyAlignment="1" applyProtection="1">
      <alignment vertical="center"/>
      <protection hidden="1"/>
    </xf>
    <xf numFmtId="0" fontId="0" fillId="37" borderId="45" xfId="0" applyFont="1" applyFill="1" applyBorder="1" applyAlignment="1" applyProtection="1">
      <alignment vertical="center"/>
      <protection hidden="1"/>
    </xf>
    <xf numFmtId="0" fontId="0" fillId="35" borderId="68" xfId="0" applyFont="1" applyFill="1" applyBorder="1" applyAlignment="1" applyProtection="1">
      <alignment horizontal="right" vertical="center"/>
      <protection hidden="1"/>
    </xf>
    <xf numFmtId="0" fontId="0" fillId="35" borderId="66" xfId="0" applyFont="1" applyFill="1" applyBorder="1" applyAlignment="1" applyProtection="1">
      <alignment horizontal="right" vertical="center"/>
      <protection hidden="1"/>
    </xf>
    <xf numFmtId="0" fontId="0" fillId="37" borderId="56" xfId="0" applyFont="1" applyFill="1" applyBorder="1" applyAlignment="1" applyProtection="1">
      <alignment vertical="center"/>
      <protection hidden="1"/>
    </xf>
    <xf numFmtId="0" fontId="0" fillId="35" borderId="65" xfId="0" applyFont="1" applyFill="1" applyBorder="1" applyAlignment="1" applyProtection="1">
      <alignment horizontal="right" vertical="center"/>
      <protection hidden="1"/>
    </xf>
    <xf numFmtId="0" fontId="0" fillId="35" borderId="72" xfId="0" applyFont="1" applyFill="1" applyBorder="1" applyAlignment="1" applyProtection="1">
      <alignment horizontal="right" vertical="center"/>
      <protection hidden="1"/>
    </xf>
    <xf numFmtId="0" fontId="0" fillId="37" borderId="7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2" fontId="0" fillId="40" borderId="47" xfId="0" applyNumberFormat="1" applyFont="1" applyFill="1" applyBorder="1" applyAlignment="1" applyProtection="1">
      <alignment vertical="center"/>
      <protection hidden="1"/>
    </xf>
    <xf numFmtId="2" fontId="0" fillId="40" borderId="22" xfId="0" applyNumberFormat="1" applyFont="1" applyFill="1" applyBorder="1" applyAlignment="1" applyProtection="1">
      <alignment vertical="center"/>
      <protection hidden="1"/>
    </xf>
    <xf numFmtId="2" fontId="0" fillId="40" borderId="30" xfId="0" applyNumberFormat="1" applyFont="1" applyFill="1" applyBorder="1" applyAlignment="1" applyProtection="1">
      <alignment vertical="center"/>
      <protection hidden="1"/>
    </xf>
    <xf numFmtId="0" fontId="0" fillId="40" borderId="14" xfId="0" applyFont="1" applyFill="1" applyBorder="1" applyAlignment="1" applyProtection="1">
      <alignment vertical="center"/>
      <protection hidden="1"/>
    </xf>
    <xf numFmtId="2" fontId="0" fillId="40" borderId="107" xfId="0" applyNumberFormat="1" applyFont="1" applyFill="1" applyBorder="1" applyAlignment="1" applyProtection="1">
      <alignment horizontal="right" vertical="center"/>
      <protection hidden="1"/>
    </xf>
    <xf numFmtId="0" fontId="0" fillId="40" borderId="35" xfId="0" applyFont="1" applyFill="1" applyBorder="1" applyAlignment="1" applyProtection="1">
      <alignment vertical="center"/>
      <protection hidden="1"/>
    </xf>
    <xf numFmtId="0" fontId="0" fillId="40" borderId="113" xfId="0" applyFont="1" applyFill="1" applyBorder="1" applyAlignment="1" applyProtection="1">
      <alignment vertical="center"/>
      <protection hidden="1"/>
    </xf>
    <xf numFmtId="0" fontId="0" fillId="40" borderId="28" xfId="0" applyFont="1" applyFill="1" applyBorder="1" applyAlignment="1" applyProtection="1">
      <alignment vertical="center"/>
      <protection hidden="1"/>
    </xf>
    <xf numFmtId="2" fontId="0" fillId="40" borderId="42" xfId="0" applyNumberFormat="1" applyFont="1" applyFill="1" applyBorder="1" applyAlignment="1" applyProtection="1">
      <alignment vertical="center"/>
      <protection hidden="1"/>
    </xf>
    <xf numFmtId="0" fontId="0" fillId="40" borderId="66" xfId="0" applyFont="1" applyFill="1" applyBorder="1" applyAlignment="1" applyProtection="1">
      <alignment horizontal="right" vertical="center"/>
      <protection hidden="1"/>
    </xf>
    <xf numFmtId="0" fontId="0" fillId="40" borderId="19" xfId="0" applyFont="1" applyFill="1" applyBorder="1" applyAlignment="1" applyProtection="1">
      <alignment horizontal="right" vertical="center"/>
      <protection hidden="1"/>
    </xf>
    <xf numFmtId="0" fontId="0" fillId="40" borderId="28" xfId="0" applyFont="1" applyFill="1" applyBorder="1" applyAlignment="1" applyProtection="1">
      <alignment horizontal="center" vertical="center"/>
      <protection hidden="1"/>
    </xf>
    <xf numFmtId="2" fontId="0" fillId="40" borderId="11" xfId="0" applyNumberFormat="1" applyFont="1" applyFill="1" applyBorder="1" applyAlignment="1" applyProtection="1">
      <alignment vertical="center"/>
      <protection hidden="1"/>
    </xf>
    <xf numFmtId="0" fontId="8" fillId="37" borderId="71" xfId="0" applyFont="1" applyFill="1" applyBorder="1" applyAlignment="1" applyProtection="1">
      <alignment horizontal="center" vertical="center" wrapText="1"/>
      <protection hidden="1"/>
    </xf>
    <xf numFmtId="0" fontId="8" fillId="37" borderId="66" xfId="0" applyFont="1" applyFill="1" applyBorder="1" applyAlignment="1" applyProtection="1">
      <alignment horizontal="center" vertical="center" wrapText="1"/>
      <protection hidden="1"/>
    </xf>
    <xf numFmtId="0" fontId="8" fillId="33" borderId="71" xfId="0" applyFont="1" applyFill="1" applyBorder="1" applyAlignment="1" applyProtection="1">
      <alignment horizontal="center" vertical="center" wrapText="1"/>
      <protection hidden="1"/>
    </xf>
    <xf numFmtId="0" fontId="8" fillId="33" borderId="66" xfId="0" applyFont="1" applyFill="1" applyBorder="1" applyAlignment="1" applyProtection="1">
      <alignment horizontal="center" vertical="center" wrapText="1"/>
      <protection hidden="1"/>
    </xf>
    <xf numFmtId="165" fontId="1" fillId="0" borderId="67" xfId="42" applyFont="1" applyFill="1" applyBorder="1" applyAlignment="1" applyProtection="1">
      <alignment horizontal="right" vertical="center"/>
      <protection hidden="1"/>
    </xf>
    <xf numFmtId="165" fontId="1" fillId="0" borderId="66" xfId="42" applyFont="1" applyFill="1" applyBorder="1" applyAlignment="1" applyProtection="1">
      <alignment horizontal="right" vertical="center"/>
      <protection hidden="1"/>
    </xf>
    <xf numFmtId="0" fontId="0" fillId="35" borderId="118" xfId="0" applyFont="1" applyFill="1" applyBorder="1" applyAlignment="1" applyProtection="1">
      <alignment vertical="center"/>
      <protection hidden="1"/>
    </xf>
    <xf numFmtId="0" fontId="0" fillId="0" borderId="119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0" borderId="95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165" fontId="1" fillId="0" borderId="71" xfId="42" applyFont="1" applyFill="1" applyBorder="1" applyAlignment="1" applyProtection="1">
      <alignment vertical="center"/>
      <protection hidden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165" fontId="0" fillId="36" borderId="18" xfId="42" applyFont="1" applyFill="1" applyBorder="1" applyAlignment="1" applyProtection="1">
      <alignment horizontal="center" vertical="center"/>
      <protection hidden="1"/>
    </xf>
    <xf numFmtId="165" fontId="0" fillId="36" borderId="11" xfId="42" applyFont="1" applyFill="1" applyBorder="1" applyAlignment="1" applyProtection="1">
      <alignment horizontal="center" vertical="center"/>
      <protection hidden="1"/>
    </xf>
    <xf numFmtId="165" fontId="1" fillId="0" borderId="71" xfId="42" applyFont="1" applyFill="1" applyBorder="1" applyAlignment="1" applyProtection="1">
      <alignment horizontal="center" vertical="center"/>
      <protection hidden="1"/>
    </xf>
    <xf numFmtId="165" fontId="1" fillId="0" borderId="66" xfId="42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8" borderId="121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horizontal="center" vertical="center"/>
      <protection hidden="1" locked="0"/>
    </xf>
    <xf numFmtId="0" fontId="0" fillId="0" borderId="85" xfId="0" applyFont="1" applyBorder="1" applyAlignment="1" applyProtection="1">
      <alignment horizontal="center" vertical="center"/>
      <protection hidden="1" locked="0"/>
    </xf>
    <xf numFmtId="0" fontId="0" fillId="34" borderId="71" xfId="0" applyFont="1" applyFill="1" applyBorder="1" applyAlignment="1" applyProtection="1">
      <alignment horizontal="center" vertical="center"/>
      <protection hidden="1"/>
    </xf>
    <xf numFmtId="0" fontId="0" fillId="34" borderId="66" xfId="0" applyFont="1" applyFill="1" applyBorder="1" applyAlignment="1" applyProtection="1">
      <alignment horizontal="center" vertical="center"/>
      <protection hidden="1"/>
    </xf>
    <xf numFmtId="0" fontId="5" fillId="37" borderId="122" xfId="0" applyFont="1" applyFill="1" applyBorder="1" applyAlignment="1" applyProtection="1">
      <alignment horizontal="center" vertical="center" wrapText="1"/>
      <protection hidden="1"/>
    </xf>
    <xf numFmtId="0" fontId="0" fillId="37" borderId="123" xfId="0" applyFont="1" applyFill="1" applyBorder="1" applyAlignment="1">
      <alignment horizontal="center" vertical="center" wrapText="1"/>
    </xf>
    <xf numFmtId="0" fontId="0" fillId="37" borderId="124" xfId="0" applyFont="1" applyFill="1" applyBorder="1" applyAlignment="1">
      <alignment horizontal="center" vertical="center" wrapText="1"/>
    </xf>
    <xf numFmtId="0" fontId="0" fillId="0" borderId="90" xfId="0" applyFont="1" applyBorder="1" applyAlignment="1" applyProtection="1">
      <alignment horizontal="center" vertical="center"/>
      <protection hidden="1" locked="0"/>
    </xf>
    <xf numFmtId="165" fontId="1" fillId="0" borderId="67" xfId="42" applyFont="1" applyFill="1" applyBorder="1" applyAlignment="1" applyProtection="1">
      <alignment horizontal="center" vertical="center"/>
      <protection hidden="1"/>
    </xf>
    <xf numFmtId="165" fontId="1" fillId="0" borderId="68" xfId="42" applyFont="1" applyFill="1" applyBorder="1" applyAlignment="1" applyProtection="1">
      <alignment horizontal="center"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25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0" fillId="40" borderId="71" xfId="0" applyFont="1" applyFill="1" applyBorder="1" applyAlignment="1" applyProtection="1">
      <alignment horizontal="right" vertical="center"/>
      <protection hidden="1"/>
    </xf>
    <xf numFmtId="0" fontId="0" fillId="40" borderId="66" xfId="0" applyFont="1" applyFill="1" applyBorder="1" applyAlignment="1" applyProtection="1">
      <alignment horizontal="right" vertical="center"/>
      <protection hidden="1"/>
    </xf>
    <xf numFmtId="0" fontId="0" fillId="34" borderId="126" xfId="0" applyFont="1" applyFill="1" applyBorder="1" applyAlignment="1" applyProtection="1">
      <alignment horizontal="center" vertical="center"/>
      <protection hidden="1"/>
    </xf>
    <xf numFmtId="0" fontId="0" fillId="34" borderId="64" xfId="0" applyFont="1" applyFill="1" applyBorder="1" applyAlignment="1" applyProtection="1">
      <alignment horizontal="center" vertical="center"/>
      <protection hidden="1"/>
    </xf>
    <xf numFmtId="168" fontId="0" fillId="40" borderId="126" xfId="0" applyNumberFormat="1" applyFont="1" applyFill="1" applyBorder="1" applyAlignment="1" applyProtection="1">
      <alignment vertical="center" wrapText="1"/>
      <protection hidden="1"/>
    </xf>
    <xf numFmtId="0" fontId="0" fillId="40" borderId="29" xfId="0" applyFont="1" applyFill="1" applyBorder="1" applyAlignment="1">
      <alignment vertical="center" wrapText="1"/>
    </xf>
    <xf numFmtId="0" fontId="0" fillId="40" borderId="64" xfId="0" applyFont="1" applyFill="1" applyBorder="1" applyAlignment="1">
      <alignment vertical="center" wrapText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2" fontId="0" fillId="40" borderId="22" xfId="0" applyNumberFormat="1" applyFont="1" applyFill="1" applyBorder="1" applyAlignment="1" applyProtection="1">
      <alignment horizontal="right" vertical="center"/>
      <protection hidden="1"/>
    </xf>
    <xf numFmtId="0" fontId="1" fillId="33" borderId="60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16" fillId="37" borderId="71" xfId="0" applyFont="1" applyFill="1" applyBorder="1" applyAlignment="1" applyProtection="1">
      <alignment horizontal="center" vertical="center" wrapText="1"/>
      <protection hidden="1"/>
    </xf>
    <xf numFmtId="0" fontId="16" fillId="37" borderId="66" xfId="0" applyFont="1" applyFill="1" applyBorder="1" applyAlignment="1" applyProtection="1">
      <alignment horizontal="center" vertical="center" wrapText="1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center" vertical="center"/>
      <protection hidden="1"/>
    </xf>
    <xf numFmtId="0" fontId="0" fillId="35" borderId="127" xfId="0" applyFont="1" applyFill="1" applyBorder="1" applyAlignment="1" applyProtection="1">
      <alignment horizontal="right" vertical="center"/>
      <protection hidden="1" locked="0"/>
    </xf>
    <xf numFmtId="0" fontId="0" fillId="35" borderId="128" xfId="0" applyFont="1" applyFill="1" applyBorder="1" applyAlignment="1" applyProtection="1">
      <alignment horizontal="right" vertical="center"/>
      <protection hidden="1" locked="0"/>
    </xf>
    <xf numFmtId="165" fontId="0" fillId="36" borderId="21" xfId="42" applyFont="1" applyFill="1" applyBorder="1" applyAlignment="1" applyProtection="1">
      <alignment horizontal="center" vertical="center" wrapText="1"/>
      <protection hidden="1"/>
    </xf>
    <xf numFmtId="165" fontId="0" fillId="36" borderId="58" xfId="42" applyFont="1" applyFill="1" applyBorder="1" applyAlignment="1" applyProtection="1">
      <alignment horizontal="center" vertical="center" wrapText="1"/>
      <protection hidden="1"/>
    </xf>
    <xf numFmtId="0" fontId="0" fillId="37" borderId="100" xfId="0" applyFont="1" applyFill="1" applyBorder="1" applyAlignment="1" applyProtection="1">
      <alignment horizontal="center" vertical="center" wrapText="1"/>
      <protection hidden="1"/>
    </xf>
    <xf numFmtId="0" fontId="0" fillId="37" borderId="32" xfId="0" applyFont="1" applyFill="1" applyBorder="1" applyAlignment="1" applyProtection="1">
      <alignment horizontal="center" vertical="center" wrapText="1"/>
      <protection hidden="1"/>
    </xf>
    <xf numFmtId="2" fontId="0" fillId="34" borderId="100" xfId="0" applyNumberFormat="1" applyFont="1" applyFill="1" applyBorder="1" applyAlignment="1" applyProtection="1">
      <alignment horizontal="center" vertical="center"/>
      <protection hidden="1"/>
    </xf>
    <xf numFmtId="2" fontId="0" fillId="34" borderId="32" xfId="0" applyNumberFormat="1" applyFont="1" applyFill="1" applyBorder="1" applyAlignment="1" applyProtection="1">
      <alignment horizontal="center" vertical="center"/>
      <protection hidden="1"/>
    </xf>
    <xf numFmtId="167" fontId="0" fillId="37" borderId="129" xfId="0" applyNumberFormat="1" applyFont="1" applyFill="1" applyBorder="1" applyAlignment="1" applyProtection="1">
      <alignment horizontal="right" vertical="center"/>
      <protection hidden="1"/>
    </xf>
    <xf numFmtId="167" fontId="0" fillId="37" borderId="34" xfId="0" applyNumberFormat="1" applyFont="1" applyFill="1" applyBorder="1" applyAlignment="1" applyProtection="1">
      <alignment horizontal="right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27" xfId="0" applyFont="1" applyFill="1" applyBorder="1" applyAlignment="1" applyProtection="1">
      <alignment horizontal="left"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textRotation="90" wrapText="1"/>
      <protection hidden="1"/>
    </xf>
    <xf numFmtId="0" fontId="1" fillId="33" borderId="11" xfId="0" applyFont="1" applyFill="1" applyBorder="1" applyAlignment="1" applyProtection="1">
      <alignment horizontal="center" vertical="center" textRotation="90" wrapText="1"/>
      <protection hidden="1"/>
    </xf>
    <xf numFmtId="0" fontId="0" fillId="34" borderId="100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textRotation="90" wrapText="1"/>
      <protection hidden="1"/>
    </xf>
    <xf numFmtId="0" fontId="5" fillId="33" borderId="100" xfId="0" applyFont="1" applyFill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 wrapText="1"/>
    </xf>
    <xf numFmtId="0" fontId="0" fillId="33" borderId="100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5" fillId="33" borderId="46" xfId="0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126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/>
      <protection hidden="1"/>
    </xf>
    <xf numFmtId="0" fontId="0" fillId="37" borderId="27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35" xfId="0" applyFont="1" applyFill="1" applyBorder="1" applyAlignment="1" applyProtection="1">
      <alignment horizontal="left" vertical="center" wrapText="1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30" xfId="0" applyFont="1" applyFill="1" applyBorder="1" applyAlignment="1" applyProtection="1">
      <alignment horizontal="center" vertical="center"/>
      <protection hidden="1" locked="0"/>
    </xf>
    <xf numFmtId="0" fontId="0" fillId="0" borderId="131" xfId="0" applyFont="1" applyBorder="1" applyAlignment="1" applyProtection="1">
      <alignment/>
      <protection locked="0"/>
    </xf>
    <xf numFmtId="0" fontId="0" fillId="0" borderId="132" xfId="0" applyFont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 horizontal="right" vertical="center"/>
      <protection hidden="1"/>
    </xf>
    <xf numFmtId="0" fontId="10" fillId="37" borderId="71" xfId="0" applyFont="1" applyFill="1" applyBorder="1" applyAlignment="1" applyProtection="1">
      <alignment horizontal="center" vertical="center" textRotation="90" wrapText="1"/>
      <protection hidden="1"/>
    </xf>
    <xf numFmtId="0" fontId="10" fillId="37" borderId="66" xfId="0" applyFont="1" applyFill="1" applyBorder="1" applyAlignment="1" applyProtection="1">
      <alignment horizontal="center" vertical="center" textRotation="90" wrapText="1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86" xfId="0" applyFont="1" applyFill="1" applyBorder="1" applyAlignment="1" applyProtection="1">
      <alignment horizontal="center" vertical="center"/>
      <protection hidden="1"/>
    </xf>
    <xf numFmtId="0" fontId="0" fillId="34" borderId="133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6" fillId="33" borderId="15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7" xfId="0" applyFont="1" applyFill="1" applyBorder="1" applyAlignment="1" applyProtection="1">
      <alignment horizontal="center" vertical="center" textRotation="90" wrapText="1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134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5" fillId="33" borderId="125" xfId="0" applyFont="1" applyFill="1" applyBorder="1" applyAlignment="1" applyProtection="1">
      <alignment horizontal="left" vertical="center" wrapText="1"/>
      <protection hidden="1"/>
    </xf>
    <xf numFmtId="0" fontId="5" fillId="33" borderId="42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2" fillId="33" borderId="71" xfId="0" applyFont="1" applyFill="1" applyBorder="1" applyAlignment="1" applyProtection="1">
      <alignment horizontal="center" vertical="center" wrapText="1"/>
      <protection hidden="1"/>
    </xf>
    <xf numFmtId="0" fontId="2" fillId="33" borderId="66" xfId="0" applyFont="1" applyFill="1" applyBorder="1" applyAlignment="1" applyProtection="1">
      <alignment horizontal="center" vertical="center" wrapText="1"/>
      <protection hidden="1"/>
    </xf>
    <xf numFmtId="0" fontId="1" fillId="37" borderId="125" xfId="0" applyFont="1" applyFill="1" applyBorder="1" applyAlignment="1" applyProtection="1">
      <alignment horizontal="center" vertical="center" wrapText="1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left" vertical="center" wrapText="1"/>
      <protection hidden="1"/>
    </xf>
    <xf numFmtId="0" fontId="5" fillId="37" borderId="27" xfId="0" applyFont="1" applyFill="1" applyBorder="1" applyAlignment="1" applyProtection="1">
      <alignment horizontal="left" vertical="center" wrapText="1"/>
      <protection hidden="1"/>
    </xf>
    <xf numFmtId="0" fontId="5" fillId="37" borderId="32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>
      <alignment horizontal="left" vertical="center" wrapText="1"/>
    </xf>
    <xf numFmtId="0" fontId="0" fillId="33" borderId="27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5" fillId="33" borderId="135" xfId="0" applyFont="1" applyFill="1" applyBorder="1" applyAlignment="1" applyProtection="1">
      <alignment horizontal="left" vertical="center" wrapText="1"/>
      <protection hidden="1"/>
    </xf>
    <xf numFmtId="0" fontId="1" fillId="33" borderId="125" xfId="0" applyFont="1" applyFill="1" applyBorder="1" applyAlignment="1" applyProtection="1">
      <alignment horizontal="center" vertical="center" wrapText="1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129" xfId="0" applyFont="1" applyFill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4" borderId="61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165" fontId="0" fillId="36" borderId="133" xfId="42" applyFont="1" applyFill="1" applyBorder="1" applyAlignment="1" applyProtection="1">
      <alignment horizontal="center" vertical="center" wrapText="1"/>
      <protection hidden="1"/>
    </xf>
    <xf numFmtId="165" fontId="0" fillId="36" borderId="37" xfId="42" applyFont="1" applyFill="1" applyBorder="1" applyAlignment="1" applyProtection="1">
      <alignment horizontal="center" vertical="center" wrapText="1"/>
      <protection hidden="1"/>
    </xf>
    <xf numFmtId="0" fontId="1" fillId="33" borderId="67" xfId="0" applyFont="1" applyFill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168" fontId="0" fillId="40" borderId="18" xfId="0" applyNumberFormat="1" applyFont="1" applyFill="1" applyBorder="1" applyAlignment="1" applyProtection="1">
      <alignment horizontal="right" vertical="center"/>
      <protection hidden="1"/>
    </xf>
    <xf numFmtId="168" fontId="0" fillId="40" borderId="24" xfId="0" applyNumberFormat="1" applyFont="1" applyFill="1" applyBorder="1" applyAlignment="1" applyProtection="1">
      <alignment horizontal="right" vertical="center"/>
      <protection hidden="1"/>
    </xf>
    <xf numFmtId="168" fontId="0" fillId="40" borderId="34" xfId="0" applyNumberFormat="1" applyFont="1" applyFill="1" applyBorder="1" applyAlignment="1" applyProtection="1">
      <alignment horizontal="right" vertical="center"/>
      <protection hidden="1"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0" fillId="40" borderId="67" xfId="0" applyFont="1" applyFill="1" applyBorder="1" applyAlignment="1" applyProtection="1">
      <alignment horizontal="right" vertical="center"/>
      <protection hidden="1"/>
    </xf>
    <xf numFmtId="0" fontId="0" fillId="40" borderId="68" xfId="0" applyFont="1" applyFill="1" applyBorder="1" applyAlignment="1" applyProtection="1">
      <alignment horizontal="right" vertical="center"/>
      <protection hidden="1"/>
    </xf>
    <xf numFmtId="0" fontId="0" fillId="33" borderId="133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 wrapText="1"/>
      <protection hidden="1"/>
    </xf>
    <xf numFmtId="0" fontId="0" fillId="37" borderId="27" xfId="0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6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61" xfId="0" applyFont="1" applyFill="1" applyBorder="1" applyAlignment="1" applyProtection="1">
      <alignment horizontal="center" vertical="center" wrapText="1"/>
      <protection hidden="1"/>
    </xf>
    <xf numFmtId="167" fontId="0" fillId="37" borderId="18" xfId="0" applyNumberFormat="1" applyFont="1" applyFill="1" applyBorder="1" applyAlignment="1" applyProtection="1">
      <alignment horizontal="right" vertical="center"/>
      <protection hidden="1"/>
    </xf>
    <xf numFmtId="167" fontId="0" fillId="37" borderId="11" xfId="0" applyNumberFormat="1" applyFont="1" applyFill="1" applyBorder="1" applyAlignment="1" applyProtection="1">
      <alignment horizontal="right" vertical="center"/>
      <protection hidden="1"/>
    </xf>
    <xf numFmtId="0" fontId="0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7" borderId="15" xfId="0" applyFont="1" applyFill="1" applyBorder="1" applyAlignment="1" applyProtection="1">
      <alignment horizontal="center" vertical="center"/>
      <protection hidden="1"/>
    </xf>
    <xf numFmtId="0" fontId="0" fillId="37" borderId="19" xfId="0" applyFont="1" applyFill="1" applyBorder="1" applyAlignment="1" applyProtection="1">
      <alignment horizontal="center" vertical="center"/>
      <protection hidden="1"/>
    </xf>
    <xf numFmtId="0" fontId="0" fillId="37" borderId="28" xfId="0" applyFont="1" applyFill="1" applyBorder="1" applyAlignment="1" applyProtection="1">
      <alignment horizontal="center" vertical="center"/>
      <protection hidden="1"/>
    </xf>
    <xf numFmtId="0" fontId="0" fillId="37" borderId="35" xfId="0" applyFont="1" applyFill="1" applyBorder="1" applyAlignment="1" applyProtection="1">
      <alignment horizontal="center" vertical="center"/>
      <protection hidden="1"/>
    </xf>
    <xf numFmtId="0" fontId="0" fillId="33" borderId="57" xfId="0" applyFont="1" applyFill="1" applyBorder="1" applyAlignment="1" applyProtection="1">
      <alignment horizontal="center" vertical="center"/>
      <protection hidden="1"/>
    </xf>
    <xf numFmtId="0" fontId="0" fillId="33" borderId="78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0" fillId="33" borderId="64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textRotation="90"/>
      <protection hidden="1"/>
    </xf>
    <xf numFmtId="0" fontId="0" fillId="33" borderId="27" xfId="0" applyFont="1" applyFill="1" applyBorder="1" applyAlignment="1" applyProtection="1">
      <alignment horizontal="center" vertical="center" textRotation="90"/>
      <protection hidden="1"/>
    </xf>
    <xf numFmtId="0" fontId="0" fillId="33" borderId="32" xfId="0" applyFont="1" applyFill="1" applyBorder="1" applyAlignment="1" applyProtection="1">
      <alignment horizontal="center" vertical="center" textRotation="90"/>
      <protection hidden="1"/>
    </xf>
    <xf numFmtId="0" fontId="0" fillId="0" borderId="34" xfId="0" applyBorder="1" applyAlignment="1">
      <alignment horizontal="center" vertical="center"/>
    </xf>
    <xf numFmtId="0" fontId="0" fillId="33" borderId="71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0" fontId="0" fillId="33" borderId="126" xfId="0" applyFont="1" applyFill="1" applyBorder="1" applyAlignment="1" applyProtection="1">
      <alignment horizontal="center" vertical="center" wrapText="1"/>
      <protection hidden="1"/>
    </xf>
    <xf numFmtId="0" fontId="0" fillId="33" borderId="64" xfId="0" applyFont="1" applyFill="1" applyBorder="1" applyAlignment="1" applyProtection="1">
      <alignment horizontal="center" vertical="center" wrapText="1"/>
      <protection hidden="1"/>
    </xf>
    <xf numFmtId="0" fontId="0" fillId="34" borderId="111" xfId="0" applyFont="1" applyFill="1" applyBorder="1" applyAlignment="1" applyProtection="1">
      <alignment horizontal="center" vertical="center"/>
      <protection hidden="1"/>
    </xf>
    <xf numFmtId="0" fontId="0" fillId="34" borderId="136" xfId="0" applyFont="1" applyFill="1" applyBorder="1" applyAlignment="1" applyProtection="1">
      <alignment horizontal="center" vertical="center"/>
      <protection hidden="1"/>
    </xf>
    <xf numFmtId="0" fontId="0" fillId="35" borderId="119" xfId="0" applyFont="1" applyFill="1" applyBorder="1" applyAlignment="1" applyProtection="1">
      <alignment horizontal="center" vertical="center"/>
      <protection hidden="1"/>
    </xf>
    <xf numFmtId="0" fontId="0" fillId="35" borderId="120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74" xfId="0" applyFont="1" applyFill="1" applyBorder="1" applyAlignment="1" applyProtection="1">
      <alignment horizontal="center" vertical="center"/>
      <protection hidden="1"/>
    </xf>
    <xf numFmtId="0" fontId="0" fillId="34" borderId="106" xfId="0" applyFont="1" applyFill="1" applyBorder="1" applyAlignment="1" applyProtection="1">
      <alignment horizontal="center" vertical="center"/>
      <protection hidden="1"/>
    </xf>
    <xf numFmtId="0" fontId="0" fillId="34" borderId="58" xfId="0" applyFont="1" applyFill="1" applyBorder="1" applyAlignment="1" applyProtection="1">
      <alignment horizontal="center" vertical="center"/>
      <protection hidden="1"/>
    </xf>
    <xf numFmtId="165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8" xfId="0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3"/>
  <sheetViews>
    <sheetView tabSelected="1" zoomScale="70" zoomScaleNormal="70" zoomScaleSheetLayoutView="75" zoomScalePageLayoutView="0" workbookViewId="0" topLeftCell="A1">
      <pane xSplit="9" ySplit="4" topLeftCell="J68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76" sqref="I76"/>
    </sheetView>
  </sheetViews>
  <sheetFormatPr defaultColWidth="9.140625" defaultRowHeight="12.75"/>
  <cols>
    <col min="1" max="1" width="5.00390625" style="9" customWidth="1"/>
    <col min="2" max="2" width="42.00390625" style="10" customWidth="1"/>
    <col min="3" max="3" width="9.140625" style="9" customWidth="1"/>
    <col min="4" max="4" width="3.57421875" style="9" customWidth="1"/>
    <col min="5" max="5" width="9.140625" style="9" customWidth="1"/>
    <col min="6" max="6" width="4.140625" style="9" customWidth="1"/>
    <col min="7" max="8" width="7.421875" style="9" customWidth="1"/>
    <col min="9" max="9" width="15.28125" style="9" customWidth="1"/>
    <col min="10" max="10" width="10.421875" style="9" customWidth="1"/>
    <col min="11" max="11" width="10.28125" style="9" customWidth="1"/>
    <col min="12" max="12" width="5.8515625" style="1" customWidth="1"/>
    <col min="13" max="13" width="13.28125" style="1" customWidth="1"/>
    <col min="14" max="14" width="12.8515625" style="1" customWidth="1"/>
    <col min="15" max="15" width="14.00390625" style="1" customWidth="1"/>
    <col min="16" max="16" width="12.00390625" style="1" customWidth="1"/>
    <col min="17" max="17" width="9.7109375" style="306" customWidth="1"/>
    <col min="18" max="18" width="13.7109375" style="306" customWidth="1"/>
    <col min="19" max="20" width="9.140625" style="306" customWidth="1"/>
    <col min="21" max="21" width="17.421875" style="306" customWidth="1"/>
    <col min="22" max="22" width="11.57421875" style="391" customWidth="1"/>
    <col min="23" max="23" width="11.57421875" style="9" customWidth="1"/>
    <col min="24" max="24" width="9.140625" style="1" customWidth="1"/>
    <col min="25" max="25" width="14.28125" style="1" customWidth="1"/>
    <col min="26" max="26" width="18.140625" style="1" customWidth="1"/>
    <col min="27" max="27" width="17.00390625" style="11" customWidth="1"/>
    <col min="28" max="28" width="27.140625" style="11" customWidth="1"/>
    <col min="29" max="29" width="37.28125" style="1" customWidth="1"/>
    <col min="30" max="16384" width="9.140625" style="1" customWidth="1"/>
  </cols>
  <sheetData>
    <row r="1" spans="1:29" ht="46.5" customHeight="1" thickBot="1">
      <c r="A1" s="544" t="s">
        <v>135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</row>
    <row r="2" spans="1:67" ht="39" customHeight="1" thickTop="1">
      <c r="A2" s="546" t="s">
        <v>89</v>
      </c>
      <c r="B2" s="551" t="s">
        <v>154</v>
      </c>
      <c r="C2" s="484" t="s">
        <v>91</v>
      </c>
      <c r="D2" s="490" t="s">
        <v>92</v>
      </c>
      <c r="E2" s="490" t="s">
        <v>109</v>
      </c>
      <c r="F2" s="513" t="s">
        <v>97</v>
      </c>
      <c r="G2" s="478" t="s">
        <v>55</v>
      </c>
      <c r="H2" s="484" t="s">
        <v>93</v>
      </c>
      <c r="I2" s="476" t="s">
        <v>153</v>
      </c>
      <c r="J2" s="484" t="s">
        <v>111</v>
      </c>
      <c r="K2" s="482" t="s">
        <v>62</v>
      </c>
      <c r="L2" s="484" t="s">
        <v>94</v>
      </c>
      <c r="M2" s="484" t="s">
        <v>194</v>
      </c>
      <c r="N2" s="484" t="s">
        <v>95</v>
      </c>
      <c r="O2" s="535" t="s">
        <v>129</v>
      </c>
      <c r="P2" s="584" t="s">
        <v>165</v>
      </c>
      <c r="Q2" s="537" t="s">
        <v>131</v>
      </c>
      <c r="R2" s="529" t="s">
        <v>169</v>
      </c>
      <c r="S2" s="451" t="s">
        <v>54</v>
      </c>
      <c r="T2" s="451"/>
      <c r="U2" s="452"/>
      <c r="V2" s="549" t="s">
        <v>110</v>
      </c>
      <c r="W2" s="456" t="s">
        <v>180</v>
      </c>
      <c r="X2" s="454" t="s">
        <v>0</v>
      </c>
      <c r="Y2" s="455"/>
      <c r="Z2" s="405" t="s">
        <v>172</v>
      </c>
      <c r="AA2" s="407" t="s">
        <v>173</v>
      </c>
      <c r="AB2" s="405" t="s">
        <v>175</v>
      </c>
      <c r="AC2" s="594" t="s">
        <v>171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6" customFormat="1" ht="102.75" customHeight="1">
      <c r="A3" s="547"/>
      <c r="B3" s="552"/>
      <c r="C3" s="485"/>
      <c r="D3" s="491"/>
      <c r="E3" s="491"/>
      <c r="F3" s="514"/>
      <c r="G3" s="479"/>
      <c r="H3" s="485"/>
      <c r="I3" s="477"/>
      <c r="J3" s="485"/>
      <c r="K3" s="483"/>
      <c r="L3" s="485"/>
      <c r="M3" s="486"/>
      <c r="N3" s="485"/>
      <c r="O3" s="536"/>
      <c r="P3" s="585"/>
      <c r="Q3" s="538"/>
      <c r="R3" s="530"/>
      <c r="S3" s="140" t="s">
        <v>11</v>
      </c>
      <c r="T3" s="3" t="s">
        <v>12</v>
      </c>
      <c r="U3" s="299" t="s">
        <v>188</v>
      </c>
      <c r="V3" s="550"/>
      <c r="W3" s="457"/>
      <c r="X3" s="4" t="s">
        <v>96</v>
      </c>
      <c r="Y3" s="151" t="s">
        <v>90</v>
      </c>
      <c r="Z3" s="406"/>
      <c r="AA3" s="408"/>
      <c r="AB3" s="406"/>
      <c r="AC3" s="59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2.75" thickBot="1">
      <c r="A4" s="311" t="s">
        <v>14</v>
      </c>
      <c r="B4" s="301" t="s">
        <v>15</v>
      </c>
      <c r="C4" s="302" t="s">
        <v>16</v>
      </c>
      <c r="D4" s="302" t="s">
        <v>17</v>
      </c>
      <c r="E4" s="302" t="s">
        <v>18</v>
      </c>
      <c r="F4" s="300" t="s">
        <v>19</v>
      </c>
      <c r="G4" s="312" t="s">
        <v>20</v>
      </c>
      <c r="H4" s="302" t="s">
        <v>21</v>
      </c>
      <c r="I4" s="302" t="s">
        <v>22</v>
      </c>
      <c r="J4" s="302" t="s">
        <v>23</v>
      </c>
      <c r="K4" s="302" t="s">
        <v>24</v>
      </c>
      <c r="L4" s="302" t="s">
        <v>25</v>
      </c>
      <c r="M4" s="302" t="s">
        <v>26</v>
      </c>
      <c r="N4" s="302" t="s">
        <v>27</v>
      </c>
      <c r="O4" s="302" t="s">
        <v>28</v>
      </c>
      <c r="P4" s="302" t="s">
        <v>29</v>
      </c>
      <c r="Q4" s="300" t="s">
        <v>100</v>
      </c>
      <c r="R4" s="210" t="s">
        <v>170</v>
      </c>
      <c r="S4" s="301" t="s">
        <v>30</v>
      </c>
      <c r="T4" s="302" t="s">
        <v>31</v>
      </c>
      <c r="U4" s="303" t="s">
        <v>63</v>
      </c>
      <c r="V4" s="313" t="s">
        <v>64</v>
      </c>
      <c r="W4" s="187" t="s">
        <v>178</v>
      </c>
      <c r="X4" s="314" t="s">
        <v>98</v>
      </c>
      <c r="Y4" s="300" t="s">
        <v>65</v>
      </c>
      <c r="Z4" s="209" t="s">
        <v>174</v>
      </c>
      <c r="AA4" s="297" t="s">
        <v>66</v>
      </c>
      <c r="AB4" s="209" t="s">
        <v>176</v>
      </c>
      <c r="AC4" s="315" t="s">
        <v>127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34.5" customHeight="1" thickBot="1" thickTop="1">
      <c r="A5" s="553">
        <v>1</v>
      </c>
      <c r="B5" s="542" t="s">
        <v>70</v>
      </c>
      <c r="C5" s="521" t="s">
        <v>1</v>
      </c>
      <c r="D5" s="521" t="s">
        <v>6</v>
      </c>
      <c r="E5" s="473" t="s">
        <v>32</v>
      </c>
      <c r="F5" s="531">
        <v>4</v>
      </c>
      <c r="G5" s="21"/>
      <c r="H5" s="18" t="s">
        <v>105</v>
      </c>
      <c r="I5" s="22"/>
      <c r="J5" s="22"/>
      <c r="K5" s="23"/>
      <c r="L5" s="22"/>
      <c r="M5" s="22"/>
      <c r="N5" s="22"/>
      <c r="O5" s="23"/>
      <c r="P5" s="23"/>
      <c r="Q5" s="24"/>
      <c r="R5" s="251"/>
      <c r="S5" s="392">
        <v>276</v>
      </c>
      <c r="T5" s="383">
        <v>32.05</v>
      </c>
      <c r="U5" s="402">
        <v>564.25</v>
      </c>
      <c r="V5" s="222"/>
      <c r="W5" s="221"/>
      <c r="X5" s="25"/>
      <c r="Y5" s="79"/>
      <c r="Z5" s="152"/>
      <c r="AA5" s="167">
        <f>IF((X5*S5+X5*T5%*V5*50)&lt;(X5*U5),(X5*U5),(X5*S5+X5*T5%*V5*50))</f>
        <v>0</v>
      </c>
      <c r="AB5" s="169"/>
      <c r="AC5" s="155" t="s">
        <v>118</v>
      </c>
      <c r="AD5" s="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8.5" customHeight="1" thickBot="1">
      <c r="A6" s="554"/>
      <c r="B6" s="543"/>
      <c r="C6" s="522"/>
      <c r="D6" s="522"/>
      <c r="E6" s="521"/>
      <c r="F6" s="487"/>
      <c r="G6" s="30"/>
      <c r="H6" s="28" t="s">
        <v>106</v>
      </c>
      <c r="I6" s="31"/>
      <c r="J6" s="31"/>
      <c r="K6" s="32"/>
      <c r="L6" s="31"/>
      <c r="M6" s="31"/>
      <c r="N6" s="31"/>
      <c r="O6" s="32"/>
      <c r="P6" s="32"/>
      <c r="Q6" s="33"/>
      <c r="R6" s="252"/>
      <c r="S6" s="393">
        <v>457.84</v>
      </c>
      <c r="T6" s="362">
        <v>0</v>
      </c>
      <c r="U6" s="34"/>
      <c r="V6" s="481"/>
      <c r="W6" s="188"/>
      <c r="X6" s="35"/>
      <c r="Y6" s="79"/>
      <c r="Z6" s="141"/>
      <c r="AA6" s="165">
        <f>X6*S6</f>
        <v>0</v>
      </c>
      <c r="AB6" s="170"/>
      <c r="AC6" s="156" t="s">
        <v>101</v>
      </c>
      <c r="AD6" s="2"/>
      <c r="AE6" s="2"/>
      <c r="AF6" s="7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>
      <c r="A7" s="554">
        <v>2</v>
      </c>
      <c r="B7" s="562" t="s">
        <v>71</v>
      </c>
      <c r="C7" s="522" t="s">
        <v>2</v>
      </c>
      <c r="D7" s="522" t="s">
        <v>6</v>
      </c>
      <c r="E7" s="494" t="s">
        <v>33</v>
      </c>
      <c r="F7" s="487">
        <v>4</v>
      </c>
      <c r="G7" s="30"/>
      <c r="H7" s="480"/>
      <c r="I7" s="36"/>
      <c r="J7" s="36"/>
      <c r="K7" s="37"/>
      <c r="L7" s="36"/>
      <c r="M7" s="36"/>
      <c r="N7" s="36"/>
      <c r="O7" s="37"/>
      <c r="P7" s="37"/>
      <c r="Q7" s="38"/>
      <c r="R7" s="253"/>
      <c r="S7" s="453">
        <v>524</v>
      </c>
      <c r="T7" s="528">
        <v>0</v>
      </c>
      <c r="U7" s="38"/>
      <c r="V7" s="481"/>
      <c r="W7" s="458"/>
      <c r="X7" s="460"/>
      <c r="Y7" s="79"/>
      <c r="Z7" s="141"/>
      <c r="AA7" s="409">
        <f>W7*S7</f>
        <v>0</v>
      </c>
      <c r="AB7" s="171"/>
      <c r="AC7" s="588" t="s">
        <v>181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thickBot="1">
      <c r="A8" s="554"/>
      <c r="B8" s="543"/>
      <c r="C8" s="522"/>
      <c r="D8" s="522"/>
      <c r="E8" s="521"/>
      <c r="F8" s="487"/>
      <c r="G8" s="30"/>
      <c r="H8" s="441"/>
      <c r="I8" s="31"/>
      <c r="J8" s="31"/>
      <c r="K8" s="32"/>
      <c r="L8" s="31"/>
      <c r="M8" s="31"/>
      <c r="N8" s="31"/>
      <c r="O8" s="32"/>
      <c r="P8" s="32"/>
      <c r="Q8" s="33"/>
      <c r="R8" s="254"/>
      <c r="S8" s="453"/>
      <c r="T8" s="528"/>
      <c r="U8" s="38"/>
      <c r="V8" s="481"/>
      <c r="W8" s="459"/>
      <c r="X8" s="461"/>
      <c r="Y8" s="79"/>
      <c r="Z8" s="141"/>
      <c r="AA8" s="410"/>
      <c r="AB8" s="172"/>
      <c r="AC8" s="589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9.5" customHeight="1" thickBot="1">
      <c r="A9" s="554">
        <v>3</v>
      </c>
      <c r="B9" s="562" t="s">
        <v>72</v>
      </c>
      <c r="C9" s="522" t="s">
        <v>3</v>
      </c>
      <c r="D9" s="522" t="s">
        <v>6</v>
      </c>
      <c r="E9" s="494" t="s">
        <v>33</v>
      </c>
      <c r="F9" s="487">
        <v>1</v>
      </c>
      <c r="G9" s="30"/>
      <c r="H9" s="28" t="s">
        <v>105</v>
      </c>
      <c r="I9" s="36"/>
      <c r="J9" s="36"/>
      <c r="K9" s="37"/>
      <c r="L9" s="36"/>
      <c r="M9" s="36"/>
      <c r="N9" s="36"/>
      <c r="O9" s="37"/>
      <c r="P9" s="37"/>
      <c r="Q9" s="38"/>
      <c r="R9" s="252"/>
      <c r="S9" s="393">
        <v>188.51</v>
      </c>
      <c r="T9" s="383">
        <v>32.05</v>
      </c>
      <c r="U9" s="399">
        <v>376.01</v>
      </c>
      <c r="V9" s="222"/>
      <c r="W9" s="223"/>
      <c r="X9" s="224"/>
      <c r="Y9" s="79"/>
      <c r="Z9" s="141"/>
      <c r="AA9" s="165">
        <f>X9*S9+X9*T9%*V9</f>
        <v>0</v>
      </c>
      <c r="AB9" s="169"/>
      <c r="AC9" s="157" t="s">
        <v>126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9.5" customHeight="1" thickBot="1">
      <c r="A10" s="554"/>
      <c r="B10" s="543"/>
      <c r="C10" s="522"/>
      <c r="D10" s="522"/>
      <c r="E10" s="521"/>
      <c r="F10" s="487"/>
      <c r="G10" s="30"/>
      <c r="H10" s="28" t="s">
        <v>106</v>
      </c>
      <c r="I10" s="31"/>
      <c r="J10" s="31"/>
      <c r="K10" s="32"/>
      <c r="L10" s="31"/>
      <c r="M10" s="31"/>
      <c r="N10" s="31"/>
      <c r="O10" s="32"/>
      <c r="P10" s="32"/>
      <c r="Q10" s="33"/>
      <c r="R10" s="254"/>
      <c r="S10" s="394">
        <v>305.23</v>
      </c>
      <c r="T10" s="363">
        <v>0</v>
      </c>
      <c r="U10" s="39"/>
      <c r="V10" s="40"/>
      <c r="W10" s="184"/>
      <c r="X10" s="224"/>
      <c r="Y10" s="79"/>
      <c r="Z10" s="141"/>
      <c r="AA10" s="165">
        <f>X10*S10</f>
        <v>0</v>
      </c>
      <c r="AB10" s="170"/>
      <c r="AC10" s="158" t="s">
        <v>101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9.5" customHeight="1" thickBot="1" thickTop="1">
      <c r="A11" s="554">
        <v>4</v>
      </c>
      <c r="B11" s="499" t="s">
        <v>73</v>
      </c>
      <c r="C11" s="522" t="s">
        <v>4</v>
      </c>
      <c r="D11" s="522" t="s">
        <v>6</v>
      </c>
      <c r="E11" s="494" t="s">
        <v>33</v>
      </c>
      <c r="F11" s="487">
        <v>1</v>
      </c>
      <c r="G11" s="30"/>
      <c r="H11" s="28" t="s">
        <v>105</v>
      </c>
      <c r="I11" s="36"/>
      <c r="J11" s="36"/>
      <c r="K11" s="37"/>
      <c r="L11" s="36"/>
      <c r="M11" s="36"/>
      <c r="N11" s="36"/>
      <c r="O11" s="37"/>
      <c r="P11" s="37"/>
      <c r="Q11" s="38"/>
      <c r="R11" s="252"/>
      <c r="S11" s="393">
        <v>188.51</v>
      </c>
      <c r="T11" s="383">
        <v>32.05</v>
      </c>
      <c r="U11" s="399">
        <v>376.01</v>
      </c>
      <c r="V11" s="222"/>
      <c r="W11" s="223"/>
      <c r="X11" s="224"/>
      <c r="Y11" s="79"/>
      <c r="Z11" s="141"/>
      <c r="AA11" s="165">
        <f>X11*S11+X11*T11%*V11</f>
        <v>0</v>
      </c>
      <c r="AB11" s="169"/>
      <c r="AC11" s="157" t="s">
        <v>126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9.5" customHeight="1" thickBot="1">
      <c r="A12" s="561"/>
      <c r="B12" s="500"/>
      <c r="C12" s="523"/>
      <c r="D12" s="523"/>
      <c r="E12" s="475"/>
      <c r="F12" s="548"/>
      <c r="G12" s="45"/>
      <c r="H12" s="42" t="s">
        <v>106</v>
      </c>
      <c r="I12" s="46"/>
      <c r="J12" s="46"/>
      <c r="K12" s="47"/>
      <c r="L12" s="36"/>
      <c r="M12" s="46"/>
      <c r="N12" s="46"/>
      <c r="O12" s="47"/>
      <c r="P12" s="47"/>
      <c r="Q12" s="48"/>
      <c r="R12" s="255"/>
      <c r="S12" s="394">
        <v>305.23</v>
      </c>
      <c r="T12" s="364">
        <v>0</v>
      </c>
      <c r="U12" s="49"/>
      <c r="V12" s="50"/>
      <c r="W12" s="189"/>
      <c r="X12" s="225"/>
      <c r="Y12" s="50"/>
      <c r="Z12" s="145"/>
      <c r="AA12" s="166">
        <f>X12*S12</f>
        <v>0</v>
      </c>
      <c r="AB12" s="173"/>
      <c r="AC12" s="159" t="s">
        <v>101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5.25" customHeight="1" thickTop="1">
      <c r="A13" s="553">
        <v>5</v>
      </c>
      <c r="B13" s="542" t="s">
        <v>74</v>
      </c>
      <c r="C13" s="473" t="s">
        <v>5</v>
      </c>
      <c r="D13" s="474" t="s">
        <v>7</v>
      </c>
      <c r="E13" s="474" t="s">
        <v>112</v>
      </c>
      <c r="F13" s="565">
        <v>3</v>
      </c>
      <c r="G13" s="30"/>
      <c r="H13" s="36"/>
      <c r="I13" s="40"/>
      <c r="J13" s="36"/>
      <c r="K13" s="54"/>
      <c r="L13" s="525"/>
      <c r="M13" s="434" t="s">
        <v>193</v>
      </c>
      <c r="N13" s="55"/>
      <c r="O13" s="56"/>
      <c r="P13" s="56"/>
      <c r="Q13" s="448">
        <f>S13*0.5</f>
        <v>0.052000000000000005</v>
      </c>
      <c r="R13" s="143"/>
      <c r="S13" s="581">
        <f>10.4/100</f>
        <v>0.10400000000000001</v>
      </c>
      <c r="T13" s="55"/>
      <c r="U13" s="57"/>
      <c r="V13" s="58"/>
      <c r="W13" s="411"/>
      <c r="X13" s="414"/>
      <c r="Y13" s="79"/>
      <c r="Z13" s="141"/>
      <c r="AA13" s="417">
        <f>IF((X13*L13*S13-X13*Q13)&gt;=(0.5*X13*L13*S13),(X13*L13*S13-X13*Q13),(0.5*X13*L13*S13))</f>
        <v>0</v>
      </c>
      <c r="AB13" s="169"/>
      <c r="AC13" s="612" t="s">
        <v>125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32.25" customHeight="1">
      <c r="A14" s="554"/>
      <c r="B14" s="499"/>
      <c r="C14" s="559"/>
      <c r="D14" s="474"/>
      <c r="E14" s="474"/>
      <c r="F14" s="565"/>
      <c r="G14" s="30"/>
      <c r="H14" s="36"/>
      <c r="I14" s="40"/>
      <c r="J14" s="36"/>
      <c r="K14" s="54"/>
      <c r="L14" s="526"/>
      <c r="M14" s="435"/>
      <c r="N14" s="31"/>
      <c r="O14" s="59"/>
      <c r="P14" s="59"/>
      <c r="Q14" s="449"/>
      <c r="R14" s="143"/>
      <c r="S14" s="582"/>
      <c r="T14" s="60"/>
      <c r="U14" s="61"/>
      <c r="V14" s="62"/>
      <c r="W14" s="412"/>
      <c r="X14" s="415"/>
      <c r="Y14" s="79"/>
      <c r="Z14" s="141"/>
      <c r="AA14" s="418"/>
      <c r="AB14" s="169"/>
      <c r="AC14" s="61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6" customHeight="1">
      <c r="A15" s="554"/>
      <c r="B15" s="499"/>
      <c r="C15" s="559"/>
      <c r="D15" s="474"/>
      <c r="E15" s="474"/>
      <c r="F15" s="565"/>
      <c r="G15" s="30"/>
      <c r="H15" s="36"/>
      <c r="I15" s="40"/>
      <c r="J15" s="36"/>
      <c r="K15" s="54"/>
      <c r="L15" s="526"/>
      <c r="M15" s="435"/>
      <c r="N15" s="31"/>
      <c r="O15" s="59"/>
      <c r="P15" s="59"/>
      <c r="Q15" s="449"/>
      <c r="R15" s="143"/>
      <c r="S15" s="582"/>
      <c r="T15" s="60"/>
      <c r="U15" s="61"/>
      <c r="V15" s="62"/>
      <c r="W15" s="412"/>
      <c r="X15" s="415"/>
      <c r="Y15" s="79"/>
      <c r="Z15" s="141"/>
      <c r="AA15" s="418"/>
      <c r="AB15" s="169"/>
      <c r="AC15" s="61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32.25" customHeight="1" thickBot="1">
      <c r="A16" s="554"/>
      <c r="B16" s="499"/>
      <c r="C16" s="559"/>
      <c r="D16" s="474"/>
      <c r="E16" s="474"/>
      <c r="F16" s="565"/>
      <c r="G16" s="30"/>
      <c r="H16" s="36"/>
      <c r="I16" s="40"/>
      <c r="J16" s="36"/>
      <c r="K16" s="54"/>
      <c r="L16" s="526"/>
      <c r="M16" s="436"/>
      <c r="N16" s="60"/>
      <c r="O16" s="63"/>
      <c r="P16" s="63"/>
      <c r="Q16" s="450"/>
      <c r="R16" s="143"/>
      <c r="S16" s="582"/>
      <c r="T16" s="60"/>
      <c r="U16" s="61"/>
      <c r="V16" s="62"/>
      <c r="W16" s="413"/>
      <c r="X16" s="416"/>
      <c r="Y16" s="79"/>
      <c r="Z16" s="141"/>
      <c r="AA16" s="419"/>
      <c r="AB16" s="169"/>
      <c r="AC16" s="614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60.75" customHeight="1" thickBot="1">
      <c r="A17" s="561"/>
      <c r="B17" s="500"/>
      <c r="C17" s="560"/>
      <c r="D17" s="475"/>
      <c r="E17" s="475"/>
      <c r="F17" s="539"/>
      <c r="G17" s="45"/>
      <c r="H17" s="46"/>
      <c r="I17" s="65"/>
      <c r="J17" s="46"/>
      <c r="K17" s="66"/>
      <c r="L17" s="527"/>
      <c r="M17" s="301" t="s">
        <v>130</v>
      </c>
      <c r="N17" s="46"/>
      <c r="O17" s="67"/>
      <c r="P17" s="67"/>
      <c r="Q17" s="50"/>
      <c r="R17" s="145"/>
      <c r="S17" s="583"/>
      <c r="T17" s="46"/>
      <c r="U17" s="49"/>
      <c r="V17" s="50"/>
      <c r="W17" s="189"/>
      <c r="X17" s="225"/>
      <c r="Y17" s="50"/>
      <c r="Z17" s="145"/>
      <c r="AA17" s="166">
        <f>X17*L13*S13</f>
        <v>0</v>
      </c>
      <c r="AB17" s="173"/>
      <c r="AC17" s="159" t="s">
        <v>102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29" s="2" customFormat="1" ht="30" customHeight="1" thickBot="1" thickTop="1">
      <c r="A18" s="133"/>
      <c r="B18" s="470" t="s">
        <v>75</v>
      </c>
      <c r="C18" s="135"/>
      <c r="D18" s="52"/>
      <c r="E18" s="52"/>
      <c r="F18" s="53"/>
      <c r="G18" s="89"/>
      <c r="H18" s="31"/>
      <c r="I18" s="84"/>
      <c r="J18" s="31"/>
      <c r="K18" s="134"/>
      <c r="L18" s="213"/>
      <c r="M18" s="317"/>
      <c r="N18" s="31"/>
      <c r="O18" s="59"/>
      <c r="P18" s="59"/>
      <c r="Q18" s="395">
        <f>S18*0.5</f>
        <v>1.055</v>
      </c>
      <c r="R18" s="146"/>
      <c r="S18" s="396">
        <f>211/100</f>
        <v>2.11</v>
      </c>
      <c r="T18" s="55"/>
      <c r="U18" s="57"/>
      <c r="V18" s="58"/>
      <c r="W18" s="185"/>
      <c r="X18" s="224"/>
      <c r="Y18" s="58"/>
      <c r="Z18" s="146"/>
      <c r="AA18" s="167">
        <f>X18*S18</f>
        <v>0</v>
      </c>
      <c r="AB18" s="174"/>
      <c r="AC18" s="160" t="s">
        <v>101</v>
      </c>
    </row>
    <row r="19" spans="1:67" ht="25.5" thickBot="1">
      <c r="A19" s="17">
        <v>6</v>
      </c>
      <c r="B19" s="558"/>
      <c r="C19" s="18" t="s">
        <v>8</v>
      </c>
      <c r="D19" s="18" t="s">
        <v>10</v>
      </c>
      <c r="E19" s="18" t="s">
        <v>112</v>
      </c>
      <c r="F19" s="20">
        <v>3</v>
      </c>
      <c r="G19" s="89"/>
      <c r="H19" s="31"/>
      <c r="I19" s="318" t="s">
        <v>162</v>
      </c>
      <c r="J19" s="319" t="s">
        <v>164</v>
      </c>
      <c r="K19" s="134"/>
      <c r="L19" s="31"/>
      <c r="M19" s="31"/>
      <c r="N19" s="31"/>
      <c r="O19" s="32"/>
      <c r="P19" s="32"/>
      <c r="Q19" s="33"/>
      <c r="R19" s="142"/>
      <c r="S19" s="384">
        <v>0.97</v>
      </c>
      <c r="T19" s="31"/>
      <c r="U19" s="136"/>
      <c r="V19" s="16"/>
      <c r="W19" s="186"/>
      <c r="X19" s="224"/>
      <c r="Y19" s="16"/>
      <c r="Z19" s="142"/>
      <c r="AA19" s="214">
        <f>X19*S19</f>
        <v>0</v>
      </c>
      <c r="AB19" s="169"/>
      <c r="AC19" s="157" t="s">
        <v>101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7.75" customHeight="1" thickBot="1">
      <c r="A20" s="568">
        <v>7</v>
      </c>
      <c r="B20" s="492" t="s">
        <v>76</v>
      </c>
      <c r="C20" s="494" t="s">
        <v>9</v>
      </c>
      <c r="D20" s="494" t="s">
        <v>10</v>
      </c>
      <c r="E20" s="494" t="s">
        <v>112</v>
      </c>
      <c r="F20" s="540">
        <v>3</v>
      </c>
      <c r="G20" s="137"/>
      <c r="H20" s="60"/>
      <c r="I20" s="320" t="s">
        <v>163</v>
      </c>
      <c r="J20" s="321" t="s">
        <v>164</v>
      </c>
      <c r="K20" s="93"/>
      <c r="L20" s="60"/>
      <c r="M20" s="60"/>
      <c r="N20" s="60"/>
      <c r="O20" s="96"/>
      <c r="P20" s="96"/>
      <c r="Q20" s="114"/>
      <c r="R20" s="144"/>
      <c r="S20" s="384">
        <v>0.97</v>
      </c>
      <c r="T20" s="60"/>
      <c r="U20" s="61"/>
      <c r="V20" s="62"/>
      <c r="W20" s="190"/>
      <c r="X20" s="224"/>
      <c r="Y20" s="79"/>
      <c r="Z20" s="141"/>
      <c r="AA20" s="165">
        <f>X20*S20</f>
        <v>0</v>
      </c>
      <c r="AB20" s="169"/>
      <c r="AC20" s="157" t="s">
        <v>101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27.75" customHeight="1" thickBot="1">
      <c r="A21" s="569"/>
      <c r="B21" s="493"/>
      <c r="C21" s="495"/>
      <c r="D21" s="495"/>
      <c r="E21" s="495"/>
      <c r="F21" s="541"/>
      <c r="G21" s="45"/>
      <c r="H21" s="46"/>
      <c r="I21" s="65"/>
      <c r="J21" s="46"/>
      <c r="K21" s="66"/>
      <c r="L21" s="46"/>
      <c r="M21" s="46"/>
      <c r="N21" s="46"/>
      <c r="O21" s="47"/>
      <c r="P21" s="47"/>
      <c r="Q21" s="397">
        <f>S21*0.5</f>
        <v>1.055</v>
      </c>
      <c r="R21" s="153"/>
      <c r="S21" s="396">
        <f>211/100</f>
        <v>2.11</v>
      </c>
      <c r="T21" s="46"/>
      <c r="U21" s="49"/>
      <c r="V21" s="50"/>
      <c r="W21" s="189"/>
      <c r="X21" s="224"/>
      <c r="Y21" s="50"/>
      <c r="Z21" s="145"/>
      <c r="AA21" s="166">
        <f>X21*S21</f>
        <v>0</v>
      </c>
      <c r="AB21" s="173"/>
      <c r="AC21" s="159" t="s">
        <v>101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6.25" customHeight="1" thickBot="1" thickTop="1">
      <c r="A22" s="74">
        <v>8</v>
      </c>
      <c r="B22" s="322" t="s">
        <v>77</v>
      </c>
      <c r="C22" s="75" t="s">
        <v>34</v>
      </c>
      <c r="D22" s="75" t="s">
        <v>35</v>
      </c>
      <c r="E22" s="75" t="s">
        <v>112</v>
      </c>
      <c r="F22" s="76">
        <v>3</v>
      </c>
      <c r="G22" s="45"/>
      <c r="H22" s="46"/>
      <c r="I22" s="47"/>
      <c r="J22" s="36"/>
      <c r="K22" s="47"/>
      <c r="L22" s="46"/>
      <c r="M22" s="46"/>
      <c r="N22" s="46"/>
      <c r="O22" s="47"/>
      <c r="P22" s="47"/>
      <c r="Q22" s="397">
        <f>S22*0.5</f>
        <v>2.12</v>
      </c>
      <c r="R22" s="145"/>
      <c r="S22" s="398">
        <f>424/100</f>
        <v>4.24</v>
      </c>
      <c r="T22" s="46"/>
      <c r="U22" s="49"/>
      <c r="V22" s="50"/>
      <c r="W22" s="189"/>
      <c r="X22" s="224"/>
      <c r="Y22" s="110"/>
      <c r="Z22" s="147"/>
      <c r="AA22" s="168">
        <f>X22*S22</f>
        <v>0</v>
      </c>
      <c r="AB22" s="175"/>
      <c r="AC22" s="161" t="s">
        <v>101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7.75" customHeight="1" thickBot="1" thickTop="1">
      <c r="A23" s="17">
        <v>9</v>
      </c>
      <c r="B23" s="323" t="s">
        <v>78</v>
      </c>
      <c r="C23" s="18" t="s">
        <v>36</v>
      </c>
      <c r="D23" s="18" t="s">
        <v>40</v>
      </c>
      <c r="E23" s="18" t="s">
        <v>112</v>
      </c>
      <c r="F23" s="20">
        <v>3</v>
      </c>
      <c r="G23" s="30"/>
      <c r="H23" s="36"/>
      <c r="I23" s="40"/>
      <c r="J23" s="78"/>
      <c r="K23" s="40"/>
      <c r="L23" s="36"/>
      <c r="M23" s="36"/>
      <c r="N23" s="36"/>
      <c r="O23" s="37"/>
      <c r="P23" s="37"/>
      <c r="Q23" s="399">
        <f>S23*0.5</f>
        <v>38.05</v>
      </c>
      <c r="R23" s="141"/>
      <c r="S23" s="400">
        <f>7610/100</f>
        <v>76.1</v>
      </c>
      <c r="T23" s="36"/>
      <c r="U23" s="39"/>
      <c r="V23" s="79"/>
      <c r="W23" s="191"/>
      <c r="X23" s="224"/>
      <c r="Y23" s="79"/>
      <c r="Z23" s="141"/>
      <c r="AA23" s="167">
        <f>X23*S23*J23</f>
        <v>0</v>
      </c>
      <c r="AB23" s="169"/>
      <c r="AC23" s="157" t="s">
        <v>103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36.75" customHeight="1" thickBot="1">
      <c r="A24" s="27">
        <v>10</v>
      </c>
      <c r="B24" s="324" t="s">
        <v>79</v>
      </c>
      <c r="C24" s="28" t="s">
        <v>37</v>
      </c>
      <c r="D24" s="28" t="s">
        <v>40</v>
      </c>
      <c r="E24" s="28" t="s">
        <v>112</v>
      </c>
      <c r="F24" s="29">
        <v>3</v>
      </c>
      <c r="G24" s="30"/>
      <c r="H24" s="36"/>
      <c r="I24" s="40"/>
      <c r="J24" s="80"/>
      <c r="K24" s="40"/>
      <c r="L24" s="36"/>
      <c r="M24" s="36"/>
      <c r="N24" s="36"/>
      <c r="O24" s="37"/>
      <c r="P24" s="37"/>
      <c r="Q24" s="399">
        <f>S24*0.5</f>
        <v>38.05</v>
      </c>
      <c r="R24" s="141"/>
      <c r="S24" s="400">
        <f>7610/100</f>
        <v>76.1</v>
      </c>
      <c r="T24" s="36"/>
      <c r="U24" s="39"/>
      <c r="V24" s="79"/>
      <c r="W24" s="191"/>
      <c r="X24" s="224"/>
      <c r="Y24" s="79"/>
      <c r="Z24" s="141"/>
      <c r="AA24" s="165">
        <f>X24*S24*J24</f>
        <v>0</v>
      </c>
      <c r="AB24" s="170"/>
      <c r="AC24" s="158" t="s">
        <v>103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73.5" customHeight="1" thickBot="1">
      <c r="A25" s="27">
        <v>11</v>
      </c>
      <c r="B25" s="324" t="s">
        <v>80</v>
      </c>
      <c r="C25" s="28" t="s">
        <v>38</v>
      </c>
      <c r="D25" s="28" t="s">
        <v>40</v>
      </c>
      <c r="E25" s="28" t="s">
        <v>112</v>
      </c>
      <c r="F25" s="29">
        <v>3</v>
      </c>
      <c r="G25" s="30"/>
      <c r="H25" s="36"/>
      <c r="I25" s="40"/>
      <c r="J25" s="80"/>
      <c r="K25" s="40"/>
      <c r="L25" s="36"/>
      <c r="M25" s="36"/>
      <c r="N25" s="36"/>
      <c r="O25" s="37"/>
      <c r="P25" s="37"/>
      <c r="Q25" s="38"/>
      <c r="R25" s="141"/>
      <c r="S25" s="400">
        <f>7610/100</f>
        <v>76.1</v>
      </c>
      <c r="T25" s="36"/>
      <c r="U25" s="39"/>
      <c r="V25" s="79"/>
      <c r="W25" s="191"/>
      <c r="X25" s="224"/>
      <c r="Y25" s="79"/>
      <c r="Z25" s="141"/>
      <c r="AA25" s="165">
        <f>X25*S25*J25</f>
        <v>0</v>
      </c>
      <c r="AB25" s="170"/>
      <c r="AC25" s="158" t="s">
        <v>103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39" customHeight="1" thickBot="1">
      <c r="A26" s="41">
        <v>12</v>
      </c>
      <c r="B26" s="325" t="s">
        <v>81</v>
      </c>
      <c r="C26" s="42" t="s">
        <v>39</v>
      </c>
      <c r="D26" s="42" t="s">
        <v>40</v>
      </c>
      <c r="E26" s="42" t="s">
        <v>112</v>
      </c>
      <c r="F26" s="44">
        <v>3</v>
      </c>
      <c r="G26" s="45"/>
      <c r="H26" s="46"/>
      <c r="I26" s="66"/>
      <c r="J26" s="81"/>
      <c r="K26" s="212"/>
      <c r="L26" s="46"/>
      <c r="M26" s="46"/>
      <c r="N26" s="46"/>
      <c r="O26" s="47"/>
      <c r="P26" s="47"/>
      <c r="Q26" s="48"/>
      <c r="R26" s="145"/>
      <c r="S26" s="400">
        <f>7610/100</f>
        <v>76.1</v>
      </c>
      <c r="T26" s="46"/>
      <c r="U26" s="49"/>
      <c r="V26" s="50"/>
      <c r="W26" s="189"/>
      <c r="X26" s="225"/>
      <c r="Y26" s="50"/>
      <c r="Z26" s="145"/>
      <c r="AA26" s="166">
        <f>X26*S26*J26</f>
        <v>0</v>
      </c>
      <c r="AB26" s="173"/>
      <c r="AC26" s="159" t="s">
        <v>103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29" s="2" customFormat="1" ht="24" customHeight="1" thickBot="1" thickTop="1">
      <c r="A27" s="496">
        <v>13</v>
      </c>
      <c r="B27" s="470" t="s">
        <v>199</v>
      </c>
      <c r="C27" s="473" t="s">
        <v>41</v>
      </c>
      <c r="D27" s="473" t="s">
        <v>52</v>
      </c>
      <c r="E27" s="473" t="s">
        <v>53</v>
      </c>
      <c r="F27" s="506">
        <v>2</v>
      </c>
      <c r="G27" s="82"/>
      <c r="H27" s="428"/>
      <c r="I27" s="566" t="s">
        <v>133</v>
      </c>
      <c r="J27" s="123"/>
      <c r="K27" s="211" t="s">
        <v>132</v>
      </c>
      <c r="L27" s="58"/>
      <c r="M27" s="58"/>
      <c r="N27" s="125"/>
      <c r="O27" s="69"/>
      <c r="P27" s="69"/>
      <c r="Q27" s="58"/>
      <c r="R27" s="401">
        <f>422.13/1000</f>
        <v>0.42213</v>
      </c>
      <c r="S27" s="367">
        <f>1160/1000</f>
        <v>1.16</v>
      </c>
      <c r="T27" s="126"/>
      <c r="U27" s="57"/>
      <c r="V27" s="58"/>
      <c r="W27" s="186"/>
      <c r="X27" s="224"/>
      <c r="Y27" s="16"/>
      <c r="Z27" s="202">
        <f>R27*X27</f>
        <v>0</v>
      </c>
      <c r="AA27" s="167">
        <f>X27*S27</f>
        <v>0</v>
      </c>
      <c r="AB27" s="183" t="s">
        <v>177</v>
      </c>
      <c r="AC27" s="160" t="s">
        <v>101</v>
      </c>
    </row>
    <row r="28" spans="1:29" s="2" customFormat="1" ht="20.25" customHeight="1" thickBot="1" thickTop="1">
      <c r="A28" s="501"/>
      <c r="B28" s="471"/>
      <c r="C28" s="474"/>
      <c r="D28" s="474"/>
      <c r="E28" s="474"/>
      <c r="F28" s="507"/>
      <c r="G28" s="124"/>
      <c r="H28" s="520"/>
      <c r="I28" s="565"/>
      <c r="J28" s="83"/>
      <c r="K28" s="16"/>
      <c r="L28" s="16"/>
      <c r="M28" s="16"/>
      <c r="N28" s="95" t="s">
        <v>195</v>
      </c>
      <c r="O28" s="94"/>
      <c r="P28" s="84"/>
      <c r="Q28" s="62"/>
      <c r="R28" s="401">
        <f>422.13/1000</f>
        <v>0.42213</v>
      </c>
      <c r="S28" s="366">
        <f>232/1000</f>
        <v>0.232</v>
      </c>
      <c r="T28" s="127"/>
      <c r="U28" s="61"/>
      <c r="V28" s="62"/>
      <c r="W28" s="190"/>
      <c r="X28" s="224"/>
      <c r="Y28" s="218"/>
      <c r="Z28" s="203">
        <f>X28*R28</f>
        <v>0</v>
      </c>
      <c r="AA28" s="165">
        <f>X28*S28</f>
        <v>0</v>
      </c>
      <c r="AB28" s="177" t="s">
        <v>177</v>
      </c>
      <c r="AC28" s="158" t="s">
        <v>101</v>
      </c>
    </row>
    <row r="29" spans="1:29" s="2" customFormat="1" ht="23.25" customHeight="1" thickBot="1">
      <c r="A29" s="502"/>
      <c r="B29" s="472"/>
      <c r="C29" s="475"/>
      <c r="D29" s="475"/>
      <c r="E29" s="475"/>
      <c r="F29" s="539"/>
      <c r="G29" s="256" t="s">
        <v>33</v>
      </c>
      <c r="H29" s="516"/>
      <c r="I29" s="539"/>
      <c r="J29" s="86"/>
      <c r="K29" s="50"/>
      <c r="L29" s="50"/>
      <c r="M29" s="65"/>
      <c r="N29" s="327" t="s">
        <v>136</v>
      </c>
      <c r="O29" s="102"/>
      <c r="P29" s="65"/>
      <c r="Q29" s="65"/>
      <c r="R29" s="145"/>
      <c r="S29" s="365">
        <f>69/1000</f>
        <v>0.069</v>
      </c>
      <c r="T29" s="67"/>
      <c r="U29" s="87"/>
      <c r="V29" s="65"/>
      <c r="W29" s="226"/>
      <c r="X29" s="227"/>
      <c r="Y29" s="274"/>
      <c r="Z29" s="153"/>
      <c r="AA29" s="215">
        <f>Y29*S29</f>
        <v>0</v>
      </c>
      <c r="AB29" s="173"/>
      <c r="AC29" s="162" t="s">
        <v>104</v>
      </c>
    </row>
    <row r="30" spans="1:29" s="2" customFormat="1" ht="32.25" customHeight="1" thickBot="1" thickTop="1">
      <c r="A30" s="496">
        <v>14</v>
      </c>
      <c r="B30" s="470" t="s">
        <v>82</v>
      </c>
      <c r="C30" s="473" t="s">
        <v>42</v>
      </c>
      <c r="D30" s="473" t="s">
        <v>52</v>
      </c>
      <c r="E30" s="473" t="s">
        <v>53</v>
      </c>
      <c r="F30" s="506">
        <v>2</v>
      </c>
      <c r="G30" s="89"/>
      <c r="H30" s="71"/>
      <c r="I30" s="590" t="s">
        <v>192</v>
      </c>
      <c r="J30" s="70"/>
      <c r="K30" s="90" t="s">
        <v>132</v>
      </c>
      <c r="L30" s="69"/>
      <c r="M30" s="69"/>
      <c r="N30" s="69"/>
      <c r="O30" s="69"/>
      <c r="P30" s="69"/>
      <c r="Q30" s="69"/>
      <c r="R30" s="401">
        <f>195.74/1000</f>
        <v>0.19574</v>
      </c>
      <c r="S30" s="367">
        <f>1786/1000</f>
        <v>1.786</v>
      </c>
      <c r="T30" s="71"/>
      <c r="U30" s="91"/>
      <c r="V30" s="69"/>
      <c r="W30" s="195"/>
      <c r="X30" s="224"/>
      <c r="Y30" s="16"/>
      <c r="Z30" s="202">
        <f>R30*W30</f>
        <v>0</v>
      </c>
      <c r="AA30" s="167">
        <f>X30*S30</f>
        <v>0</v>
      </c>
      <c r="AB30" s="183" t="s">
        <v>179</v>
      </c>
      <c r="AC30" s="160" t="s">
        <v>101</v>
      </c>
    </row>
    <row r="31" spans="1:29" s="2" customFormat="1" ht="27.75" customHeight="1" thickBot="1" thickTop="1">
      <c r="A31" s="501"/>
      <c r="B31" s="471"/>
      <c r="C31" s="474"/>
      <c r="D31" s="474"/>
      <c r="E31" s="474"/>
      <c r="F31" s="507"/>
      <c r="G31" s="89"/>
      <c r="H31" s="32"/>
      <c r="I31" s="591"/>
      <c r="J31" s="93"/>
      <c r="K31" s="94"/>
      <c r="L31" s="94"/>
      <c r="M31" s="94"/>
      <c r="N31" s="95" t="s">
        <v>195</v>
      </c>
      <c r="O31" s="94"/>
      <c r="P31" s="94"/>
      <c r="Q31" s="94"/>
      <c r="R31" s="401">
        <f>195.74/1000</f>
        <v>0.19574</v>
      </c>
      <c r="S31" s="366">
        <f>232/1000</f>
        <v>0.232</v>
      </c>
      <c r="T31" s="96"/>
      <c r="U31" s="97"/>
      <c r="V31" s="94"/>
      <c r="W31" s="195"/>
      <c r="X31" s="224"/>
      <c r="Y31" s="218"/>
      <c r="Z31" s="203">
        <f>R31*W31</f>
        <v>0</v>
      </c>
      <c r="AA31" s="214">
        <f>X31*S31</f>
        <v>0</v>
      </c>
      <c r="AB31" s="183" t="s">
        <v>179</v>
      </c>
      <c r="AC31" s="158" t="s">
        <v>101</v>
      </c>
    </row>
    <row r="32" spans="1:67" ht="24.75" customHeight="1" thickBot="1">
      <c r="A32" s="502"/>
      <c r="B32" s="472"/>
      <c r="C32" s="475"/>
      <c r="D32" s="475"/>
      <c r="E32" s="475"/>
      <c r="F32" s="508"/>
      <c r="G32" s="85" t="s">
        <v>33</v>
      </c>
      <c r="H32" s="47"/>
      <c r="I32" s="465"/>
      <c r="J32" s="65"/>
      <c r="K32" s="65"/>
      <c r="L32" s="50"/>
      <c r="M32" s="50"/>
      <c r="N32" s="328" t="s">
        <v>136</v>
      </c>
      <c r="O32" s="98"/>
      <c r="P32" s="50"/>
      <c r="Q32" s="50"/>
      <c r="R32" s="385"/>
      <c r="S32" s="365">
        <f>69/1000</f>
        <v>0.069</v>
      </c>
      <c r="T32" s="46"/>
      <c r="U32" s="49"/>
      <c r="V32" s="65"/>
      <c r="W32" s="355"/>
      <c r="X32" s="356"/>
      <c r="Y32" s="357"/>
      <c r="Z32" s="358"/>
      <c r="AA32" s="166">
        <f>Y32*S32</f>
        <v>0</v>
      </c>
      <c r="AB32" s="173"/>
      <c r="AC32" s="162" t="s">
        <v>104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22.5" customHeight="1" thickBot="1" thickTop="1">
      <c r="A33" s="496">
        <v>15</v>
      </c>
      <c r="B33" s="470" t="s">
        <v>146</v>
      </c>
      <c r="C33" s="473" t="s">
        <v>43</v>
      </c>
      <c r="D33" s="473" t="s">
        <v>52</v>
      </c>
      <c r="E33" s="473" t="s">
        <v>197</v>
      </c>
      <c r="F33" s="506">
        <v>2</v>
      </c>
      <c r="G33" s="578"/>
      <c r="H33" s="37"/>
      <c r="I33" s="373" t="s">
        <v>182</v>
      </c>
      <c r="J33" s="40"/>
      <c r="K33" s="40"/>
      <c r="L33" s="79"/>
      <c r="M33" s="79"/>
      <c r="N33" s="352"/>
      <c r="O33" s="58"/>
      <c r="P33" s="58"/>
      <c r="Q33" s="73"/>
      <c r="R33" s="401">
        <f>238.98/1000</f>
        <v>0.23898</v>
      </c>
      <c r="S33" s="348">
        <v>1.822</v>
      </c>
      <c r="T33" s="31"/>
      <c r="U33" s="136"/>
      <c r="V33" s="84"/>
      <c r="W33" s="360"/>
      <c r="X33" s="360"/>
      <c r="Y33" s="16"/>
      <c r="Z33" s="214">
        <f aca="true" t="shared" si="0" ref="Z33:AA35">W33*R33</f>
        <v>0</v>
      </c>
      <c r="AA33" s="214">
        <f t="shared" si="0"/>
        <v>0</v>
      </c>
      <c r="AB33" s="632" t="s">
        <v>179</v>
      </c>
      <c r="AC33" s="619" t="s">
        <v>101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5.5" customHeight="1" thickBot="1" thickTop="1">
      <c r="A34" s="618"/>
      <c r="B34" s="634"/>
      <c r="C34" s="635"/>
      <c r="D34" s="635"/>
      <c r="E34" s="635"/>
      <c r="F34" s="636"/>
      <c r="G34" s="618"/>
      <c r="H34" s="37"/>
      <c r="I34" s="330" t="s">
        <v>198</v>
      </c>
      <c r="J34" s="70"/>
      <c r="K34" s="69"/>
      <c r="L34" s="58"/>
      <c r="M34" s="58"/>
      <c r="N34" s="58"/>
      <c r="O34" s="16"/>
      <c r="P34" s="353"/>
      <c r="Q34" s="354"/>
      <c r="R34" s="401">
        <f>238.98/1000</f>
        <v>0.23898</v>
      </c>
      <c r="S34" s="367">
        <f>1786/1000</f>
        <v>1.786</v>
      </c>
      <c r="T34" s="31"/>
      <c r="U34" s="128"/>
      <c r="V34" s="84"/>
      <c r="W34" s="361"/>
      <c r="X34" s="361"/>
      <c r="Y34" s="16"/>
      <c r="Z34" s="166">
        <f t="shared" si="0"/>
        <v>0</v>
      </c>
      <c r="AA34" s="166">
        <f t="shared" si="0"/>
        <v>0</v>
      </c>
      <c r="AB34" s="633"/>
      <c r="AC34" s="620"/>
      <c r="AD34" s="1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8" customHeight="1" thickBot="1" thickTop="1">
      <c r="A35" s="567">
        <v>16</v>
      </c>
      <c r="B35" s="555" t="s">
        <v>147</v>
      </c>
      <c r="C35" s="473" t="s">
        <v>44</v>
      </c>
      <c r="D35" s="473" t="s">
        <v>52</v>
      </c>
      <c r="E35" s="473" t="s">
        <v>53</v>
      </c>
      <c r="F35" s="566">
        <v>2</v>
      </c>
      <c r="G35" s="578"/>
      <c r="H35" s="23"/>
      <c r="I35" s="373" t="s">
        <v>182</v>
      </c>
      <c r="J35" s="72"/>
      <c r="K35" s="58"/>
      <c r="L35" s="58"/>
      <c r="M35" s="58"/>
      <c r="N35" s="58"/>
      <c r="O35" s="58"/>
      <c r="P35" s="235"/>
      <c r="Q35" s="73"/>
      <c r="R35" s="401">
        <f>238.98/1000</f>
        <v>0.23898</v>
      </c>
      <c r="S35" s="348">
        <v>1.822</v>
      </c>
      <c r="T35" s="440"/>
      <c r="U35" s="520"/>
      <c r="V35" s="428"/>
      <c r="W35" s="216"/>
      <c r="X35" s="359"/>
      <c r="Y35" s="424"/>
      <c r="Z35" s="167">
        <f t="shared" si="0"/>
        <v>0</v>
      </c>
      <c r="AA35" s="197">
        <f t="shared" si="0"/>
        <v>0</v>
      </c>
      <c r="AB35" s="462" t="s">
        <v>179</v>
      </c>
      <c r="AC35" s="592" t="s">
        <v>101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.75" customHeight="1" thickBot="1">
      <c r="A36" s="554"/>
      <c r="B36" s="556"/>
      <c r="C36" s="474"/>
      <c r="D36" s="474"/>
      <c r="E36" s="474"/>
      <c r="F36" s="565"/>
      <c r="G36" s="579"/>
      <c r="H36" s="37"/>
      <c r="I36" s="330" t="s">
        <v>183</v>
      </c>
      <c r="J36" s="33"/>
      <c r="K36" s="16"/>
      <c r="L36" s="16"/>
      <c r="M36" s="16"/>
      <c r="N36" s="16"/>
      <c r="O36" s="16"/>
      <c r="P36" s="234"/>
      <c r="Q36" s="112"/>
      <c r="R36" s="401">
        <f>238.98/1000</f>
        <v>0.23898</v>
      </c>
      <c r="S36" s="367">
        <f>1786/1000</f>
        <v>1.786</v>
      </c>
      <c r="T36" s="441"/>
      <c r="U36" s="520"/>
      <c r="V36" s="429"/>
      <c r="W36" s="216"/>
      <c r="X36" s="239"/>
      <c r="Y36" s="425"/>
      <c r="Z36" s="214">
        <f>W36*R35</f>
        <v>0</v>
      </c>
      <c r="AA36" s="165">
        <f aca="true" t="shared" si="1" ref="AA36:AA48">X36*S36</f>
        <v>0</v>
      </c>
      <c r="AB36" s="463"/>
      <c r="AC36" s="59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24.75" customHeight="1">
      <c r="A37" s="554"/>
      <c r="B37" s="556"/>
      <c r="C37" s="474"/>
      <c r="D37" s="474"/>
      <c r="E37" s="474"/>
      <c r="F37" s="565"/>
      <c r="G37" s="579"/>
      <c r="H37" s="37"/>
      <c r="I37" s="464" t="s">
        <v>141</v>
      </c>
      <c r="J37" s="34"/>
      <c r="K37" s="218"/>
      <c r="L37" s="218"/>
      <c r="M37" s="218"/>
      <c r="N37" s="218"/>
      <c r="O37" s="532"/>
      <c r="P37" s="532"/>
      <c r="Q37" s="533"/>
      <c r="R37" s="586">
        <v>0.19574</v>
      </c>
      <c r="S37" s="468">
        <f>1529/1000</f>
        <v>1.529</v>
      </c>
      <c r="T37" s="572"/>
      <c r="U37" s="466"/>
      <c r="V37" s="532"/>
      <c r="W37" s="426"/>
      <c r="X37" s="437"/>
      <c r="Y37" s="532"/>
      <c r="Z37" s="438">
        <f>X37*R37</f>
        <v>0</v>
      </c>
      <c r="AA37" s="438">
        <f t="shared" si="1"/>
        <v>0</v>
      </c>
      <c r="AB37" s="574" t="s">
        <v>177</v>
      </c>
      <c r="AC37" s="576" t="s">
        <v>101</v>
      </c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22.5" customHeight="1" thickBot="1">
      <c r="A38" s="561"/>
      <c r="B38" s="557"/>
      <c r="C38" s="475"/>
      <c r="D38" s="475"/>
      <c r="E38" s="475"/>
      <c r="F38" s="539"/>
      <c r="G38" s="580"/>
      <c r="H38" s="47"/>
      <c r="I38" s="465"/>
      <c r="J38" s="48"/>
      <c r="K38" s="50"/>
      <c r="L38" s="50"/>
      <c r="M38" s="50"/>
      <c r="N38" s="50"/>
      <c r="O38" s="516"/>
      <c r="P38" s="516"/>
      <c r="Q38" s="534"/>
      <c r="R38" s="587">
        <f>172.91/1000</f>
        <v>0.17291</v>
      </c>
      <c r="S38" s="469"/>
      <c r="T38" s="573"/>
      <c r="U38" s="467"/>
      <c r="V38" s="516"/>
      <c r="W38" s="427"/>
      <c r="X38" s="431"/>
      <c r="Y38" s="516"/>
      <c r="Z38" s="439"/>
      <c r="AA38" s="439"/>
      <c r="AB38" s="575"/>
      <c r="AC38" s="57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39.75" customHeight="1" thickBot="1" thickTop="1">
      <c r="A39" s="496">
        <v>17</v>
      </c>
      <c r="B39" s="470" t="s">
        <v>148</v>
      </c>
      <c r="C39" s="473" t="s">
        <v>45</v>
      </c>
      <c r="D39" s="473" t="s">
        <v>52</v>
      </c>
      <c r="E39" s="473" t="s">
        <v>53</v>
      </c>
      <c r="F39" s="506">
        <v>2</v>
      </c>
      <c r="G39" s="21"/>
      <c r="H39" s="23"/>
      <c r="I39" s="373" t="s">
        <v>159</v>
      </c>
      <c r="J39" s="70"/>
      <c r="K39" s="69"/>
      <c r="L39" s="58"/>
      <c r="M39" s="58"/>
      <c r="N39" s="58"/>
      <c r="O39" s="58"/>
      <c r="P39" s="329" t="s">
        <v>166</v>
      </c>
      <c r="Q39" s="304"/>
      <c r="R39" s="401">
        <f>422.13/1000</f>
        <v>0.42213</v>
      </c>
      <c r="S39" s="367">
        <f>1160/1000</f>
        <v>1.16</v>
      </c>
      <c r="T39" s="72"/>
      <c r="U39" s="132"/>
      <c r="V39" s="69"/>
      <c r="W39" s="307"/>
      <c r="X39" s="228"/>
      <c r="Y39" s="58"/>
      <c r="Z39" s="277">
        <f>R39*X39</f>
        <v>0</v>
      </c>
      <c r="AA39" s="197">
        <f t="shared" si="1"/>
        <v>0</v>
      </c>
      <c r="AB39" s="249" t="s">
        <v>177</v>
      </c>
      <c r="AC39" s="204" t="s">
        <v>101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9.75" customHeight="1" thickBot="1">
      <c r="A40" s="501"/>
      <c r="B40" s="471"/>
      <c r="C40" s="474"/>
      <c r="D40" s="474"/>
      <c r="E40" s="474"/>
      <c r="F40" s="507"/>
      <c r="G40" s="30"/>
      <c r="H40" s="37"/>
      <c r="I40" s="330" t="s">
        <v>159</v>
      </c>
      <c r="J40" s="84"/>
      <c r="K40" s="84"/>
      <c r="L40" s="16"/>
      <c r="M40" s="16"/>
      <c r="N40" s="16"/>
      <c r="O40" s="16"/>
      <c r="P40" s="329" t="s">
        <v>167</v>
      </c>
      <c r="Q40" s="305"/>
      <c r="R40" s="401">
        <f>422.13/1000</f>
        <v>0.42213</v>
      </c>
      <c r="S40" s="367">
        <f>1786/1000</f>
        <v>1.786</v>
      </c>
      <c r="T40" s="33"/>
      <c r="U40" s="129"/>
      <c r="V40" s="93"/>
      <c r="W40" s="195"/>
      <c r="X40" s="224"/>
      <c r="Y40" s="16"/>
      <c r="Z40" s="202">
        <f>R40*W40</f>
        <v>0</v>
      </c>
      <c r="AA40" s="165">
        <f t="shared" si="1"/>
        <v>0</v>
      </c>
      <c r="AB40" s="248" t="s">
        <v>179</v>
      </c>
      <c r="AC40" s="237" t="s">
        <v>101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3" customHeight="1" thickBot="1" thickTop="1">
      <c r="A41" s="501"/>
      <c r="B41" s="471"/>
      <c r="C41" s="474"/>
      <c r="D41" s="474"/>
      <c r="E41" s="474"/>
      <c r="F41" s="507"/>
      <c r="G41" s="30"/>
      <c r="H41" s="37"/>
      <c r="I41" s="330" t="s">
        <v>158</v>
      </c>
      <c r="J41" s="84"/>
      <c r="K41" s="84"/>
      <c r="L41" s="16"/>
      <c r="M41" s="16"/>
      <c r="N41" s="16"/>
      <c r="O41" s="16"/>
      <c r="P41" s="329" t="s">
        <v>166</v>
      </c>
      <c r="Q41" s="305"/>
      <c r="R41" s="444">
        <v>0.42213</v>
      </c>
      <c r="S41" s="367">
        <f>1160/1000</f>
        <v>1.16</v>
      </c>
      <c r="T41" s="33"/>
      <c r="U41" s="129"/>
      <c r="V41" s="93"/>
      <c r="W41" s="184"/>
      <c r="X41" s="224"/>
      <c r="Y41" s="16"/>
      <c r="Z41" s="165">
        <f>X41*R41</f>
        <v>0</v>
      </c>
      <c r="AA41" s="214">
        <f t="shared" si="1"/>
        <v>0</v>
      </c>
      <c r="AB41" s="250" t="s">
        <v>177</v>
      </c>
      <c r="AC41" s="205" t="s">
        <v>101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5.25" customHeight="1" thickBot="1">
      <c r="A42" s="501"/>
      <c r="B42" s="471"/>
      <c r="C42" s="474"/>
      <c r="D42" s="474"/>
      <c r="E42" s="474"/>
      <c r="F42" s="507"/>
      <c r="G42" s="30"/>
      <c r="H42" s="37"/>
      <c r="I42" s="330" t="s">
        <v>158</v>
      </c>
      <c r="J42" s="84"/>
      <c r="K42" s="84"/>
      <c r="L42" s="16"/>
      <c r="M42" s="16"/>
      <c r="N42" s="16"/>
      <c r="O42" s="16"/>
      <c r="P42" s="329" t="s">
        <v>167</v>
      </c>
      <c r="Q42" s="305"/>
      <c r="R42" s="445">
        <f>338.53/1000</f>
        <v>0.33853</v>
      </c>
      <c r="S42" s="367">
        <f>1786/1000</f>
        <v>1.786</v>
      </c>
      <c r="T42" s="33"/>
      <c r="U42" s="130"/>
      <c r="V42" s="134"/>
      <c r="W42" s="195"/>
      <c r="X42" s="224"/>
      <c r="Y42" s="16"/>
      <c r="Z42" s="165">
        <f aca="true" t="shared" si="2" ref="Z42:Z48">W42*R42</f>
        <v>0</v>
      </c>
      <c r="AA42" s="214">
        <f t="shared" si="1"/>
        <v>0</v>
      </c>
      <c r="AB42" s="236" t="s">
        <v>179</v>
      </c>
      <c r="AC42" s="205" t="s">
        <v>101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32.25" customHeight="1" thickBot="1">
      <c r="A43" s="502"/>
      <c r="B43" s="472"/>
      <c r="C43" s="475"/>
      <c r="D43" s="475"/>
      <c r="E43" s="475"/>
      <c r="F43" s="508"/>
      <c r="G43" s="45"/>
      <c r="H43" s="47"/>
      <c r="I43" s="374" t="s">
        <v>157</v>
      </c>
      <c r="J43" s="65"/>
      <c r="K43" s="65"/>
      <c r="L43" s="50"/>
      <c r="M43" s="50"/>
      <c r="N43" s="50"/>
      <c r="O43" s="50"/>
      <c r="P43" s="150"/>
      <c r="Q43" s="50"/>
      <c r="R43" s="401">
        <f aca="true" t="shared" si="3" ref="R43:R48">238.98/1000</f>
        <v>0.23898</v>
      </c>
      <c r="S43" s="367">
        <f>1786/1000</f>
        <v>1.786</v>
      </c>
      <c r="T43" s="98"/>
      <c r="U43" s="131"/>
      <c r="V43" s="102"/>
      <c r="W43" s="195"/>
      <c r="X43" s="224"/>
      <c r="Y43" s="103"/>
      <c r="Z43" s="215">
        <f t="shared" si="2"/>
        <v>0</v>
      </c>
      <c r="AA43" s="166">
        <f t="shared" si="1"/>
        <v>0</v>
      </c>
      <c r="AB43" s="207" t="s">
        <v>179</v>
      </c>
      <c r="AC43" s="206" t="s">
        <v>101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40.5" customHeight="1" thickBot="1" thickTop="1">
      <c r="A44" s="85">
        <v>18</v>
      </c>
      <c r="B44" s="316" t="s">
        <v>149</v>
      </c>
      <c r="C44" s="52" t="s">
        <v>46</v>
      </c>
      <c r="D44" s="43" t="s">
        <v>52</v>
      </c>
      <c r="E44" s="43" t="s">
        <v>53</v>
      </c>
      <c r="F44" s="88">
        <v>2</v>
      </c>
      <c r="G44" s="45"/>
      <c r="H44" s="47"/>
      <c r="I44" s="375" t="s">
        <v>142</v>
      </c>
      <c r="J44" s="65"/>
      <c r="K44" s="65"/>
      <c r="L44" s="50"/>
      <c r="M44" s="50"/>
      <c r="N44" s="50"/>
      <c r="O44" s="50"/>
      <c r="P44" s="50"/>
      <c r="Q44" s="149"/>
      <c r="R44" s="401">
        <f t="shared" si="3"/>
        <v>0.23898</v>
      </c>
      <c r="S44" s="366">
        <f>232/1000</f>
        <v>0.232</v>
      </c>
      <c r="T44" s="46"/>
      <c r="U44" s="128"/>
      <c r="V44" s="65"/>
      <c r="W44" s="195"/>
      <c r="X44" s="224"/>
      <c r="Y44" s="50"/>
      <c r="Z44" s="166">
        <f t="shared" si="2"/>
        <v>0</v>
      </c>
      <c r="AA44" s="166">
        <f t="shared" si="1"/>
        <v>0</v>
      </c>
      <c r="AB44" s="183" t="s">
        <v>179</v>
      </c>
      <c r="AC44" s="162" t="s">
        <v>101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30.75" customHeight="1" thickBot="1" thickTop="1">
      <c r="A45" s="496">
        <v>19</v>
      </c>
      <c r="B45" s="470" t="s">
        <v>83</v>
      </c>
      <c r="C45" s="473" t="s">
        <v>47</v>
      </c>
      <c r="D45" s="473" t="s">
        <v>52</v>
      </c>
      <c r="E45" s="473" t="s">
        <v>53</v>
      </c>
      <c r="F45" s="506">
        <v>2</v>
      </c>
      <c r="G45" s="21"/>
      <c r="H45" s="23"/>
      <c r="I45" s="373" t="s">
        <v>116</v>
      </c>
      <c r="J45" s="70"/>
      <c r="K45" s="69"/>
      <c r="L45" s="58"/>
      <c r="M45" s="58"/>
      <c r="N45" s="331"/>
      <c r="O45" s="331"/>
      <c r="P45" s="58"/>
      <c r="Q45" s="58"/>
      <c r="R45" s="401">
        <f t="shared" si="3"/>
        <v>0.23898</v>
      </c>
      <c r="S45" s="370">
        <v>1.446</v>
      </c>
      <c r="T45" s="55"/>
      <c r="U45" s="73"/>
      <c r="V45" s="69"/>
      <c r="W45" s="195"/>
      <c r="X45" s="224"/>
      <c r="Y45" s="58"/>
      <c r="Z45" s="214">
        <f t="shared" si="2"/>
        <v>0</v>
      </c>
      <c r="AA45" s="167">
        <f t="shared" si="1"/>
        <v>0</v>
      </c>
      <c r="AB45" s="183" t="s">
        <v>179</v>
      </c>
      <c r="AC45" s="160" t="s">
        <v>101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30" customHeight="1" thickBot="1">
      <c r="A46" s="502"/>
      <c r="B46" s="472"/>
      <c r="C46" s="475"/>
      <c r="D46" s="475"/>
      <c r="E46" s="475"/>
      <c r="F46" s="508"/>
      <c r="G46" s="45"/>
      <c r="H46" s="47"/>
      <c r="I46" s="374" t="s">
        <v>117</v>
      </c>
      <c r="J46" s="66"/>
      <c r="K46" s="65"/>
      <c r="L46" s="50"/>
      <c r="M46" s="50"/>
      <c r="N46" s="332"/>
      <c r="O46" s="332"/>
      <c r="P46" s="50"/>
      <c r="Q46" s="50"/>
      <c r="R46" s="401">
        <f t="shared" si="3"/>
        <v>0.23898</v>
      </c>
      <c r="S46" s="371">
        <v>1.822</v>
      </c>
      <c r="T46" s="46"/>
      <c r="U46" s="51"/>
      <c r="V46" s="65"/>
      <c r="W46" s="195"/>
      <c r="X46" s="224"/>
      <c r="Y46" s="50"/>
      <c r="Z46" s="215">
        <f t="shared" si="2"/>
        <v>0</v>
      </c>
      <c r="AA46" s="166">
        <f t="shared" si="1"/>
        <v>0</v>
      </c>
      <c r="AB46" s="207" t="s">
        <v>179</v>
      </c>
      <c r="AC46" s="162" t="s">
        <v>101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30" customHeight="1" thickBot="1" thickTop="1">
      <c r="A47" s="501">
        <v>20</v>
      </c>
      <c r="B47" s="471" t="s">
        <v>84</v>
      </c>
      <c r="C47" s="474" t="s">
        <v>48</v>
      </c>
      <c r="D47" s="474" t="s">
        <v>52</v>
      </c>
      <c r="E47" s="473" t="s">
        <v>53</v>
      </c>
      <c r="F47" s="506">
        <v>2</v>
      </c>
      <c r="G47" s="30"/>
      <c r="H47" s="37"/>
      <c r="I47" s="92" t="s">
        <v>116</v>
      </c>
      <c r="J47" s="70"/>
      <c r="K47" s="69"/>
      <c r="L47" s="58"/>
      <c r="M47" s="58"/>
      <c r="N47" s="331"/>
      <c r="O47" s="331"/>
      <c r="P47" s="58"/>
      <c r="Q47" s="58"/>
      <c r="R47" s="401">
        <f t="shared" si="3"/>
        <v>0.23898</v>
      </c>
      <c r="S47" s="370">
        <v>1.446</v>
      </c>
      <c r="T47" s="55"/>
      <c r="U47" s="73"/>
      <c r="V47" s="69"/>
      <c r="W47" s="195"/>
      <c r="X47" s="224"/>
      <c r="Y47" s="58"/>
      <c r="Z47" s="214">
        <f t="shared" si="2"/>
        <v>0</v>
      </c>
      <c r="AA47" s="167">
        <f t="shared" si="1"/>
        <v>0</v>
      </c>
      <c r="AB47" s="183" t="s">
        <v>179</v>
      </c>
      <c r="AC47" s="160" t="s">
        <v>101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29.25" customHeight="1" thickBot="1">
      <c r="A48" s="501"/>
      <c r="B48" s="471"/>
      <c r="C48" s="474"/>
      <c r="D48" s="474"/>
      <c r="E48" s="474"/>
      <c r="F48" s="507"/>
      <c r="G48" s="30"/>
      <c r="H48" s="37"/>
      <c r="I48" s="266" t="s">
        <v>117</v>
      </c>
      <c r="J48" s="40"/>
      <c r="K48" s="40"/>
      <c r="L48" s="79"/>
      <c r="M48" s="79"/>
      <c r="N48" s="79"/>
      <c r="O48" s="79"/>
      <c r="P48" s="79"/>
      <c r="Q48" s="79"/>
      <c r="R48" s="401">
        <f t="shared" si="3"/>
        <v>0.23898</v>
      </c>
      <c r="S48" s="372">
        <v>1.822</v>
      </c>
      <c r="T48" s="36"/>
      <c r="U48" s="26"/>
      <c r="V48" s="40"/>
      <c r="W48" s="308"/>
      <c r="X48" s="225"/>
      <c r="Y48" s="79"/>
      <c r="Z48" s="292">
        <f t="shared" si="2"/>
        <v>0</v>
      </c>
      <c r="AA48" s="285">
        <f t="shared" si="1"/>
        <v>0</v>
      </c>
      <c r="AB48" s="293" t="s">
        <v>179</v>
      </c>
      <c r="AC48" s="294" t="s">
        <v>101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39" customHeight="1" thickTop="1">
      <c r="A49" s="546" t="s">
        <v>89</v>
      </c>
      <c r="B49" s="563" t="s">
        <v>154</v>
      </c>
      <c r="C49" s="484" t="s">
        <v>91</v>
      </c>
      <c r="D49" s="490" t="s">
        <v>92</v>
      </c>
      <c r="E49" s="490" t="s">
        <v>109</v>
      </c>
      <c r="F49" s="513" t="s">
        <v>97</v>
      </c>
      <c r="G49" s="478" t="s">
        <v>55</v>
      </c>
      <c r="H49" s="484" t="s">
        <v>93</v>
      </c>
      <c r="I49" s="476" t="s">
        <v>153</v>
      </c>
      <c r="J49" s="484" t="s">
        <v>111</v>
      </c>
      <c r="K49" s="482" t="s">
        <v>62</v>
      </c>
      <c r="L49" s="484" t="s">
        <v>94</v>
      </c>
      <c r="M49" s="484" t="s">
        <v>194</v>
      </c>
      <c r="N49" s="484" t="s">
        <v>95</v>
      </c>
      <c r="O49" s="535" t="s">
        <v>128</v>
      </c>
      <c r="P49" s="584" t="s">
        <v>165</v>
      </c>
      <c r="Q49" s="537" t="s">
        <v>131</v>
      </c>
      <c r="R49" s="529" t="s">
        <v>169</v>
      </c>
      <c r="S49" s="451" t="s">
        <v>54</v>
      </c>
      <c r="T49" s="451"/>
      <c r="U49" s="452"/>
      <c r="V49" s="596" t="s">
        <v>110</v>
      </c>
      <c r="W49" s="456" t="s">
        <v>180</v>
      </c>
      <c r="X49" s="454" t="s">
        <v>0</v>
      </c>
      <c r="Y49" s="455"/>
      <c r="Z49" s="405" t="s">
        <v>172</v>
      </c>
      <c r="AA49" s="407" t="s">
        <v>173</v>
      </c>
      <c r="AB49" s="405" t="s">
        <v>175</v>
      </c>
      <c r="AC49" s="139" t="s">
        <v>13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6" customFormat="1" ht="105.75" customHeight="1">
      <c r="A50" s="547"/>
      <c r="B50" s="564"/>
      <c r="C50" s="485"/>
      <c r="D50" s="491"/>
      <c r="E50" s="491"/>
      <c r="F50" s="514"/>
      <c r="G50" s="479"/>
      <c r="H50" s="485"/>
      <c r="I50" s="477"/>
      <c r="J50" s="485"/>
      <c r="K50" s="483"/>
      <c r="L50" s="485"/>
      <c r="M50" s="486"/>
      <c r="N50" s="485"/>
      <c r="O50" s="536"/>
      <c r="P50" s="585"/>
      <c r="Q50" s="538"/>
      <c r="R50" s="530"/>
      <c r="S50" s="140" t="s">
        <v>11</v>
      </c>
      <c r="T50" s="3" t="s">
        <v>12</v>
      </c>
      <c r="U50" s="299" t="s">
        <v>188</v>
      </c>
      <c r="V50" s="597"/>
      <c r="W50" s="457"/>
      <c r="X50" s="4" t="s">
        <v>96</v>
      </c>
      <c r="Y50" s="151" t="s">
        <v>90</v>
      </c>
      <c r="Z50" s="406"/>
      <c r="AA50" s="408"/>
      <c r="AB50" s="406"/>
      <c r="AC50" s="154" t="s">
        <v>108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6" customFormat="1" ht="12.75" thickBot="1">
      <c r="A51" s="311" t="s">
        <v>14</v>
      </c>
      <c r="B51" s="301" t="s">
        <v>15</v>
      </c>
      <c r="C51" s="302" t="s">
        <v>16</v>
      </c>
      <c r="D51" s="302" t="s">
        <v>17</v>
      </c>
      <c r="E51" s="302" t="s">
        <v>18</v>
      </c>
      <c r="F51" s="300" t="s">
        <v>19</v>
      </c>
      <c r="G51" s="312" t="s">
        <v>20</v>
      </c>
      <c r="H51" s="302" t="s">
        <v>21</v>
      </c>
      <c r="I51" s="302" t="s">
        <v>22</v>
      </c>
      <c r="J51" s="302" t="s">
        <v>23</v>
      </c>
      <c r="K51" s="302" t="s">
        <v>24</v>
      </c>
      <c r="L51" s="302" t="s">
        <v>25</v>
      </c>
      <c r="M51" s="302" t="s">
        <v>26</v>
      </c>
      <c r="N51" s="302" t="s">
        <v>27</v>
      </c>
      <c r="O51" s="302" t="s">
        <v>28</v>
      </c>
      <c r="P51" s="302" t="s">
        <v>29</v>
      </c>
      <c r="Q51" s="300" t="s">
        <v>100</v>
      </c>
      <c r="R51" s="209" t="s">
        <v>170</v>
      </c>
      <c r="S51" s="301" t="s">
        <v>30</v>
      </c>
      <c r="T51" s="302" t="s">
        <v>31</v>
      </c>
      <c r="U51" s="303" t="s">
        <v>63</v>
      </c>
      <c r="V51" s="333" t="s">
        <v>64</v>
      </c>
      <c r="W51" s="297" t="s">
        <v>178</v>
      </c>
      <c r="X51" s="312" t="s">
        <v>98</v>
      </c>
      <c r="Y51" s="300" t="s">
        <v>65</v>
      </c>
      <c r="Z51" s="209" t="s">
        <v>174</v>
      </c>
      <c r="AA51" s="297" t="s">
        <v>66</v>
      </c>
      <c r="AB51" s="209" t="s">
        <v>176</v>
      </c>
      <c r="AC51" s="163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36" customHeight="1" thickBot="1" thickTop="1">
      <c r="A52" s="553">
        <v>21</v>
      </c>
      <c r="B52" s="499" t="s">
        <v>150</v>
      </c>
      <c r="C52" s="474" t="s">
        <v>49</v>
      </c>
      <c r="D52" s="474" t="s">
        <v>52</v>
      </c>
      <c r="E52" s="474" t="s">
        <v>33</v>
      </c>
      <c r="F52" s="565">
        <v>1</v>
      </c>
      <c r="G52" s="334" t="s">
        <v>196</v>
      </c>
      <c r="H52" s="37"/>
      <c r="I52" s="591" t="s">
        <v>143</v>
      </c>
      <c r="J52" s="40"/>
      <c r="K52" s="40"/>
      <c r="L52" s="79"/>
      <c r="M52" s="79"/>
      <c r="N52" s="32"/>
      <c r="O52" s="18" t="s">
        <v>106</v>
      </c>
      <c r="P52" s="33"/>
      <c r="Q52" s="16"/>
      <c r="R52" s="401">
        <f>238.98/1000</f>
        <v>0.23898</v>
      </c>
      <c r="S52" s="366">
        <f>232/1000</f>
        <v>0.232</v>
      </c>
      <c r="T52" s="36"/>
      <c r="U52" s="26"/>
      <c r="V52" s="40"/>
      <c r="W52" s="184"/>
      <c r="X52" s="295"/>
      <c r="Y52" s="296"/>
      <c r="Z52" s="278">
        <f>X52*R52</f>
        <v>0</v>
      </c>
      <c r="AA52" s="214">
        <f>Y52*S52</f>
        <v>0</v>
      </c>
      <c r="AB52" s="177" t="s">
        <v>177</v>
      </c>
      <c r="AC52" s="157" t="s">
        <v>104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26.25" customHeight="1" thickBot="1">
      <c r="A53" s="561"/>
      <c r="B53" s="500"/>
      <c r="C53" s="475"/>
      <c r="D53" s="475"/>
      <c r="E53" s="475"/>
      <c r="F53" s="539"/>
      <c r="G53" s="45"/>
      <c r="H53" s="47"/>
      <c r="I53" s="517"/>
      <c r="J53" s="65"/>
      <c r="K53" s="65"/>
      <c r="L53" s="50"/>
      <c r="M53" s="50"/>
      <c r="N53" s="335"/>
      <c r="O53" s="42" t="s">
        <v>105</v>
      </c>
      <c r="P53" s="50"/>
      <c r="Q53" s="50"/>
      <c r="R53" s="145"/>
      <c r="S53" s="365">
        <f>69/1000</f>
        <v>0.069</v>
      </c>
      <c r="T53" s="46"/>
      <c r="U53" s="51"/>
      <c r="V53" s="65"/>
      <c r="W53" s="184"/>
      <c r="X53" s="224"/>
      <c r="Y53" s="50"/>
      <c r="Z53" s="153"/>
      <c r="AA53" s="166">
        <f>X53*S53</f>
        <v>0</v>
      </c>
      <c r="AB53" s="173"/>
      <c r="AC53" s="159" t="s">
        <v>101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8" customFormat="1" ht="42" customHeight="1" thickBot="1" thickTop="1">
      <c r="A54" s="74">
        <v>22</v>
      </c>
      <c r="B54" s="325" t="s">
        <v>151</v>
      </c>
      <c r="C54" s="43" t="s">
        <v>50</v>
      </c>
      <c r="D54" s="43" t="s">
        <v>52</v>
      </c>
      <c r="E54" s="43" t="s">
        <v>53</v>
      </c>
      <c r="F54" s="64">
        <v>2</v>
      </c>
      <c r="G54" s="100"/>
      <c r="H54" s="104"/>
      <c r="I54" s="375" t="s">
        <v>144</v>
      </c>
      <c r="J54" s="65"/>
      <c r="K54" s="65"/>
      <c r="L54" s="50"/>
      <c r="M54" s="50"/>
      <c r="N54" s="50"/>
      <c r="O54" s="50"/>
      <c r="P54" s="50"/>
      <c r="Q54" s="50"/>
      <c r="R54" s="401">
        <f>238.98/1000</f>
        <v>0.23898</v>
      </c>
      <c r="S54" s="367">
        <f>1786/1000</f>
        <v>1.786</v>
      </c>
      <c r="T54" s="105"/>
      <c r="U54" s="77"/>
      <c r="V54" s="106"/>
      <c r="W54" s="195"/>
      <c r="X54" s="224"/>
      <c r="Y54" s="110"/>
      <c r="Z54" s="166">
        <f>W54*R54</f>
        <v>0</v>
      </c>
      <c r="AA54" s="168">
        <f>X54*S54</f>
        <v>0</v>
      </c>
      <c r="AB54" s="183" t="s">
        <v>179</v>
      </c>
      <c r="AC54" s="161" t="s">
        <v>101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36.75" customHeight="1" thickBot="1" thickTop="1">
      <c r="A55" s="496">
        <v>23</v>
      </c>
      <c r="B55" s="470" t="s">
        <v>152</v>
      </c>
      <c r="C55" s="473" t="s">
        <v>51</v>
      </c>
      <c r="D55" s="473" t="s">
        <v>52</v>
      </c>
      <c r="E55" s="473" t="s">
        <v>53</v>
      </c>
      <c r="F55" s="506">
        <v>2</v>
      </c>
      <c r="G55" s="99"/>
      <c r="H55" s="440"/>
      <c r="I55" s="511" t="s">
        <v>155</v>
      </c>
      <c r="J55" s="424"/>
      <c r="K55" s="424"/>
      <c r="L55" s="424"/>
      <c r="M55" s="442"/>
      <c r="N55" s="32"/>
      <c r="O55" s="18" t="s">
        <v>106</v>
      </c>
      <c r="P55" s="72"/>
      <c r="Q55" s="58"/>
      <c r="R55" s="401">
        <f>238.98/1000</f>
        <v>0.23898</v>
      </c>
      <c r="S55" s="366">
        <f>232/1000</f>
        <v>0.232</v>
      </c>
      <c r="T55" s="428"/>
      <c r="U55" s="446"/>
      <c r="V55" s="570"/>
      <c r="W55" s="195"/>
      <c r="X55" s="229"/>
      <c r="Y55" s="138"/>
      <c r="Z55" s="197">
        <f>W55*R55</f>
        <v>0</v>
      </c>
      <c r="AA55" s="214">
        <f>X55*S55</f>
        <v>0</v>
      </c>
      <c r="AB55" s="183" t="s">
        <v>179</v>
      </c>
      <c r="AC55" s="157" t="s">
        <v>101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24.75" customHeight="1" thickBot="1">
      <c r="A56" s="501"/>
      <c r="B56" s="471"/>
      <c r="C56" s="474"/>
      <c r="D56" s="474"/>
      <c r="E56" s="474"/>
      <c r="F56" s="507"/>
      <c r="G56" s="27" t="s">
        <v>33</v>
      </c>
      <c r="H56" s="441"/>
      <c r="I56" s="603"/>
      <c r="J56" s="425"/>
      <c r="K56" s="425"/>
      <c r="L56" s="425"/>
      <c r="M56" s="443"/>
      <c r="N56" s="336"/>
      <c r="O56" s="28" t="s">
        <v>105</v>
      </c>
      <c r="P56" s="16"/>
      <c r="Q56" s="16"/>
      <c r="R56" s="386"/>
      <c r="S56" s="365">
        <f>69/1000</f>
        <v>0.069</v>
      </c>
      <c r="T56" s="429"/>
      <c r="U56" s="447"/>
      <c r="V56" s="571"/>
      <c r="W56" s="148"/>
      <c r="X56" s="107"/>
      <c r="Y56" s="275"/>
      <c r="Z56" s="279"/>
      <c r="AA56" s="165">
        <f>Y56*S56</f>
        <v>0</v>
      </c>
      <c r="AB56" s="170"/>
      <c r="AC56" s="158" t="s">
        <v>104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27" customHeight="1" thickBot="1" thickTop="1">
      <c r="A57" s="501"/>
      <c r="B57" s="471"/>
      <c r="C57" s="474"/>
      <c r="D57" s="474"/>
      <c r="E57" s="474"/>
      <c r="F57" s="507"/>
      <c r="G57" s="45"/>
      <c r="H57" s="47"/>
      <c r="I57" s="376" t="s">
        <v>115</v>
      </c>
      <c r="J57" s="516"/>
      <c r="K57" s="516"/>
      <c r="L57" s="516"/>
      <c r="M57" s="516"/>
      <c r="N57" s="516"/>
      <c r="O57" s="516"/>
      <c r="P57" s="516"/>
      <c r="Q57" s="516"/>
      <c r="R57" s="401">
        <f aca="true" t="shared" si="4" ref="R57:R63">238.98/1000</f>
        <v>0.23898</v>
      </c>
      <c r="S57" s="367">
        <f>1786/1000</f>
        <v>1.786</v>
      </c>
      <c r="T57" s="66"/>
      <c r="U57" s="219"/>
      <c r="V57" s="65"/>
      <c r="W57" s="195"/>
      <c r="X57" s="232"/>
      <c r="Y57" s="50"/>
      <c r="Z57" s="166">
        <f>W57*R57</f>
        <v>0</v>
      </c>
      <c r="AA57" s="166">
        <f>X57*S57</f>
        <v>0</v>
      </c>
      <c r="AB57" s="207" t="s">
        <v>179</v>
      </c>
      <c r="AC57" s="162" t="s">
        <v>101</v>
      </c>
      <c r="AD57" s="524"/>
      <c r="AE57" s="524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54" customHeight="1" thickBot="1" thickTop="1">
      <c r="A58" s="74">
        <v>24</v>
      </c>
      <c r="B58" s="337" t="s">
        <v>113</v>
      </c>
      <c r="C58" s="75" t="s">
        <v>56</v>
      </c>
      <c r="D58" s="75" t="s">
        <v>52</v>
      </c>
      <c r="E58" s="75" t="s">
        <v>33</v>
      </c>
      <c r="F58" s="76">
        <v>1</v>
      </c>
      <c r="G58" s="108"/>
      <c r="H58" s="104"/>
      <c r="I58" s="377" t="s">
        <v>99</v>
      </c>
      <c r="J58" s="109"/>
      <c r="K58" s="106"/>
      <c r="L58" s="110"/>
      <c r="M58" s="110"/>
      <c r="N58" s="110"/>
      <c r="O58" s="110"/>
      <c r="P58" s="110"/>
      <c r="Q58" s="110"/>
      <c r="R58" s="401">
        <f t="shared" si="4"/>
        <v>0.23898</v>
      </c>
      <c r="S58" s="387">
        <f>659/1000</f>
        <v>0.659</v>
      </c>
      <c r="T58" s="111"/>
      <c r="U58" s="220"/>
      <c r="V58" s="106"/>
      <c r="W58" s="192"/>
      <c r="X58" s="224"/>
      <c r="Y58" s="110"/>
      <c r="Z58" s="168">
        <f>X58*R58</f>
        <v>0</v>
      </c>
      <c r="AA58" s="168">
        <f>X58*S58</f>
        <v>0</v>
      </c>
      <c r="AB58" s="178" t="s">
        <v>177</v>
      </c>
      <c r="AC58" s="161" t="s">
        <v>101</v>
      </c>
      <c r="AD58" s="515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9.5" customHeight="1" thickBot="1" thickTop="1">
      <c r="A59" s="567">
        <v>25</v>
      </c>
      <c r="B59" s="470" t="s">
        <v>85</v>
      </c>
      <c r="C59" s="473" t="s">
        <v>57</v>
      </c>
      <c r="D59" s="473" t="s">
        <v>52</v>
      </c>
      <c r="E59" s="473" t="s">
        <v>33</v>
      </c>
      <c r="F59" s="506">
        <v>1</v>
      </c>
      <c r="G59" s="68"/>
      <c r="H59" s="440"/>
      <c r="I59" s="604" t="s">
        <v>67</v>
      </c>
      <c r="J59" s="23"/>
      <c r="K59" s="180" t="s">
        <v>68</v>
      </c>
      <c r="L59" s="72"/>
      <c r="M59" s="58"/>
      <c r="N59" s="58"/>
      <c r="O59" s="58"/>
      <c r="P59" s="58"/>
      <c r="Q59" s="58"/>
      <c r="R59" s="401">
        <f t="shared" si="4"/>
        <v>0.23898</v>
      </c>
      <c r="S59" s="387">
        <f>659/1000</f>
        <v>0.659</v>
      </c>
      <c r="T59" s="72"/>
      <c r="U59" s="73"/>
      <c r="V59" s="69"/>
      <c r="W59" s="230"/>
      <c r="X59" s="224"/>
      <c r="Y59" s="125"/>
      <c r="Z59" s="167">
        <f>X59*R59</f>
        <v>0</v>
      </c>
      <c r="AA59" s="167">
        <f>X59*S59</f>
        <v>0</v>
      </c>
      <c r="AB59" s="176" t="s">
        <v>177</v>
      </c>
      <c r="AC59" s="160" t="s">
        <v>101</v>
      </c>
      <c r="AD59" s="515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9.5" customHeight="1" thickBot="1" thickTop="1">
      <c r="A60" s="501"/>
      <c r="B60" s="471"/>
      <c r="C60" s="474"/>
      <c r="D60" s="474"/>
      <c r="E60" s="474"/>
      <c r="F60" s="507"/>
      <c r="G60" s="27" t="s">
        <v>107</v>
      </c>
      <c r="H60" s="509"/>
      <c r="I60" s="605"/>
      <c r="J60" s="37"/>
      <c r="K60" s="181" t="s">
        <v>69</v>
      </c>
      <c r="L60" s="33"/>
      <c r="M60" s="16"/>
      <c r="N60" s="16"/>
      <c r="O60" s="16"/>
      <c r="P60" s="16"/>
      <c r="Q60" s="16"/>
      <c r="R60" s="401">
        <f t="shared" si="4"/>
        <v>0.23898</v>
      </c>
      <c r="S60" s="368">
        <f>10.32</f>
        <v>10.32</v>
      </c>
      <c r="T60" s="33"/>
      <c r="U60" s="112"/>
      <c r="V60" s="84"/>
      <c r="W60" s="193"/>
      <c r="X60" s="198"/>
      <c r="Y60" s="274"/>
      <c r="Z60" s="199">
        <f>X60*R60</f>
        <v>0</v>
      </c>
      <c r="AA60" s="214">
        <f>Y60*S60</f>
        <v>0</v>
      </c>
      <c r="AB60" s="179" t="s">
        <v>177</v>
      </c>
      <c r="AC60" s="157" t="s">
        <v>104</v>
      </c>
      <c r="AD60" s="515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21" customHeight="1" thickBot="1">
      <c r="A61" s="561"/>
      <c r="B61" s="472"/>
      <c r="C61" s="475"/>
      <c r="D61" s="475"/>
      <c r="E61" s="475"/>
      <c r="F61" s="508"/>
      <c r="G61" s="85" t="s">
        <v>137</v>
      </c>
      <c r="H61" s="510"/>
      <c r="I61" s="606"/>
      <c r="J61" s="47"/>
      <c r="K61" s="113" t="s">
        <v>134</v>
      </c>
      <c r="L61" s="48"/>
      <c r="M61" s="50"/>
      <c r="N61" s="50"/>
      <c r="O61" s="50"/>
      <c r="P61" s="50"/>
      <c r="Q61" s="50"/>
      <c r="R61" s="401">
        <f t="shared" si="4"/>
        <v>0.23898</v>
      </c>
      <c r="S61" s="367">
        <f>1786/1000</f>
        <v>1.786</v>
      </c>
      <c r="T61" s="48"/>
      <c r="U61" s="51"/>
      <c r="V61" s="65"/>
      <c r="W61" s="184"/>
      <c r="X61" s="198"/>
      <c r="Y61" s="275"/>
      <c r="Z61" s="200">
        <f>X61*R61</f>
        <v>0</v>
      </c>
      <c r="AA61" s="166">
        <f>Y61*S61</f>
        <v>0</v>
      </c>
      <c r="AB61" s="201" t="s">
        <v>177</v>
      </c>
      <c r="AC61" s="162" t="s">
        <v>104</v>
      </c>
      <c r="AD61" s="515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6.25" customHeight="1" thickBot="1" thickTop="1">
      <c r="A62" s="496">
        <v>26</v>
      </c>
      <c r="B62" s="470" t="s">
        <v>86</v>
      </c>
      <c r="C62" s="473" t="s">
        <v>58</v>
      </c>
      <c r="D62" s="473" t="s">
        <v>52</v>
      </c>
      <c r="E62" s="473" t="s">
        <v>53</v>
      </c>
      <c r="F62" s="506">
        <v>2</v>
      </c>
      <c r="G62" s="21"/>
      <c r="H62" s="440"/>
      <c r="I62" s="590" t="s">
        <v>138</v>
      </c>
      <c r="J62" s="70"/>
      <c r="K62" s="90" t="s">
        <v>132</v>
      </c>
      <c r="L62" s="69"/>
      <c r="M62" s="69"/>
      <c r="N62" s="69"/>
      <c r="O62" s="69"/>
      <c r="P62" s="69"/>
      <c r="Q62" s="69"/>
      <c r="R62" s="401">
        <f t="shared" si="4"/>
        <v>0.23898</v>
      </c>
      <c r="S62" s="367">
        <f>1786/1000</f>
        <v>1.786</v>
      </c>
      <c r="T62" s="71"/>
      <c r="U62" s="91"/>
      <c r="V62" s="69"/>
      <c r="W62" s="195"/>
      <c r="X62" s="224"/>
      <c r="Y62" s="16"/>
      <c r="Z62" s="167">
        <f>W62*R62</f>
        <v>0</v>
      </c>
      <c r="AA62" s="167">
        <f>X62*S62</f>
        <v>0</v>
      </c>
      <c r="AB62" s="183" t="s">
        <v>179</v>
      </c>
      <c r="AC62" s="160" t="s">
        <v>101</v>
      </c>
      <c r="AD62" s="1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27" customHeight="1" thickBot="1" thickTop="1">
      <c r="A63" s="501"/>
      <c r="B63" s="471"/>
      <c r="C63" s="474"/>
      <c r="D63" s="474"/>
      <c r="E63" s="474"/>
      <c r="F63" s="507"/>
      <c r="G63" s="89"/>
      <c r="H63" s="509"/>
      <c r="I63" s="591"/>
      <c r="J63" s="93"/>
      <c r="K63" s="94"/>
      <c r="L63" s="94"/>
      <c r="M63" s="94"/>
      <c r="N63" s="95" t="s">
        <v>195</v>
      </c>
      <c r="O63" s="94"/>
      <c r="P63" s="94"/>
      <c r="Q63" s="94"/>
      <c r="R63" s="401">
        <f t="shared" si="4"/>
        <v>0.23898</v>
      </c>
      <c r="S63" s="366">
        <f>232/1000</f>
        <v>0.232</v>
      </c>
      <c r="T63" s="96"/>
      <c r="U63" s="97"/>
      <c r="V63" s="94"/>
      <c r="W63" s="195"/>
      <c r="X63" s="224"/>
      <c r="Y63" s="218"/>
      <c r="Z63" s="167">
        <f>W63*R63</f>
        <v>0</v>
      </c>
      <c r="AA63" s="214">
        <f>X63*S63</f>
        <v>0</v>
      </c>
      <c r="AB63" s="207" t="s">
        <v>179</v>
      </c>
      <c r="AC63" s="158" t="s">
        <v>101</v>
      </c>
      <c r="AD63" s="1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27" customHeight="1" thickBot="1">
      <c r="A64" s="502"/>
      <c r="B64" s="472"/>
      <c r="C64" s="475"/>
      <c r="D64" s="475"/>
      <c r="E64" s="475"/>
      <c r="F64" s="508"/>
      <c r="G64" s="85" t="s">
        <v>33</v>
      </c>
      <c r="H64" s="510"/>
      <c r="I64" s="465"/>
      <c r="J64" s="65"/>
      <c r="K64" s="102"/>
      <c r="L64" s="50"/>
      <c r="M64" s="50"/>
      <c r="N64" s="328" t="s">
        <v>136</v>
      </c>
      <c r="O64" s="98"/>
      <c r="P64" s="50"/>
      <c r="Q64" s="50"/>
      <c r="R64" s="388"/>
      <c r="S64" s="365">
        <f>69/1000</f>
        <v>0.069</v>
      </c>
      <c r="T64" s="46"/>
      <c r="U64" s="49"/>
      <c r="V64" s="65"/>
      <c r="W64" s="196"/>
      <c r="X64" s="231"/>
      <c r="Y64" s="275"/>
      <c r="Z64" s="245"/>
      <c r="AA64" s="166">
        <f>Y64*S64</f>
        <v>0</v>
      </c>
      <c r="AB64" s="173"/>
      <c r="AC64" s="162" t="s">
        <v>104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54" customHeight="1" thickBot="1" thickTop="1">
      <c r="A65" s="496">
        <v>27</v>
      </c>
      <c r="B65" s="470" t="s">
        <v>87</v>
      </c>
      <c r="C65" s="473" t="s">
        <v>59</v>
      </c>
      <c r="D65" s="473" t="s">
        <v>52</v>
      </c>
      <c r="E65" s="473" t="s">
        <v>53</v>
      </c>
      <c r="F65" s="506">
        <v>2</v>
      </c>
      <c r="G65" s="21"/>
      <c r="H65" s="440"/>
      <c r="I65" s="511" t="s">
        <v>88</v>
      </c>
      <c r="J65" s="123"/>
      <c r="K65" s="90" t="s">
        <v>132</v>
      </c>
      <c r="L65" s="58"/>
      <c r="M65" s="58"/>
      <c r="N65" s="126"/>
      <c r="O65" s="72"/>
      <c r="P65" s="58"/>
      <c r="Q65" s="58"/>
      <c r="R65" s="401">
        <f>238.98/1000</f>
        <v>0.23898</v>
      </c>
      <c r="S65" s="367">
        <f>1786/1000</f>
        <v>1.786</v>
      </c>
      <c r="T65" s="126"/>
      <c r="U65" s="57"/>
      <c r="V65" s="69"/>
      <c r="W65" s="195"/>
      <c r="X65" s="224"/>
      <c r="Y65" s="16"/>
      <c r="Z65" s="167">
        <f>W65*R65</f>
        <v>0</v>
      </c>
      <c r="AA65" s="167">
        <f>X65*S65</f>
        <v>0</v>
      </c>
      <c r="AB65" s="183" t="s">
        <v>179</v>
      </c>
      <c r="AC65" s="164" t="s">
        <v>101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3.5" thickBot="1" thickTop="1">
      <c r="A66" s="501"/>
      <c r="B66" s="471"/>
      <c r="C66" s="474"/>
      <c r="D66" s="474"/>
      <c r="E66" s="474"/>
      <c r="F66" s="507"/>
      <c r="G66" s="30"/>
      <c r="H66" s="509"/>
      <c r="I66" s="512"/>
      <c r="J66" s="258"/>
      <c r="K66" s="83"/>
      <c r="L66" s="83"/>
      <c r="M66" s="83"/>
      <c r="N66" s="95" t="s">
        <v>195</v>
      </c>
      <c r="O66" s="38"/>
      <c r="P66" s="79"/>
      <c r="Q66" s="79"/>
      <c r="R66" s="401">
        <f>238.98/1000</f>
        <v>0.23898</v>
      </c>
      <c r="S66" s="366">
        <f>232/1000</f>
        <v>0.232</v>
      </c>
      <c r="T66" s="241"/>
      <c r="U66" s="136"/>
      <c r="V66" s="84"/>
      <c r="W66" s="195"/>
      <c r="X66" s="224"/>
      <c r="Y66" s="79"/>
      <c r="Z66" s="167">
        <f>W66*R66</f>
        <v>0</v>
      </c>
      <c r="AA66" s="167">
        <f>X66*S66</f>
        <v>0</v>
      </c>
      <c r="AB66" s="183" t="s">
        <v>179</v>
      </c>
      <c r="AC66" s="158" t="s">
        <v>101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7.25" customHeight="1" thickBot="1">
      <c r="A67" s="502"/>
      <c r="B67" s="472"/>
      <c r="C67" s="475"/>
      <c r="D67" s="475"/>
      <c r="E67" s="475"/>
      <c r="F67" s="508"/>
      <c r="G67" s="41" t="s">
        <v>33</v>
      </c>
      <c r="H67" s="510"/>
      <c r="I67" s="512"/>
      <c r="J67" s="244"/>
      <c r="K67" s="257"/>
      <c r="L67" s="257"/>
      <c r="M67" s="257"/>
      <c r="N67" s="327" t="s">
        <v>136</v>
      </c>
      <c r="O67" s="98"/>
      <c r="P67" s="103"/>
      <c r="Q67" s="103"/>
      <c r="R67" s="389"/>
      <c r="S67" s="365">
        <f>69/1000</f>
        <v>0.069</v>
      </c>
      <c r="T67" s="127"/>
      <c r="U67" s="61"/>
      <c r="V67" s="94"/>
      <c r="W67" s="259"/>
      <c r="X67" s="260"/>
      <c r="Y67" s="275"/>
      <c r="Z67" s="245"/>
      <c r="AA67" s="165">
        <f>Y67*S67</f>
        <v>0</v>
      </c>
      <c r="AB67" s="173"/>
      <c r="AC67" s="158" t="s">
        <v>104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21" customHeight="1" thickTop="1">
      <c r="A68" s="496">
        <v>28</v>
      </c>
      <c r="B68" s="503" t="s">
        <v>139</v>
      </c>
      <c r="C68" s="473" t="s">
        <v>60</v>
      </c>
      <c r="D68" s="473" t="s">
        <v>52</v>
      </c>
      <c r="E68" s="473" t="s">
        <v>53</v>
      </c>
      <c r="F68" s="506">
        <v>2</v>
      </c>
      <c r="G68" s="82"/>
      <c r="H68" s="440"/>
      <c r="I68" s="511" t="s">
        <v>145</v>
      </c>
      <c r="J68" s="243"/>
      <c r="K68" s="474" t="s">
        <v>132</v>
      </c>
      <c r="L68" s="79"/>
      <c r="M68" s="79"/>
      <c r="N68" s="79"/>
      <c r="O68" s="428"/>
      <c r="P68" s="424"/>
      <c r="Q68" s="630"/>
      <c r="R68" s="401">
        <f>422.13/1000</f>
        <v>0.42213</v>
      </c>
      <c r="S68" s="598">
        <f>1160/1000</f>
        <v>1.16</v>
      </c>
      <c r="T68" s="440"/>
      <c r="U68" s="446"/>
      <c r="V68" s="432"/>
      <c r="W68" s="625"/>
      <c r="X68" s="430"/>
      <c r="Y68" s="623"/>
      <c r="Z68" s="422">
        <f>X68*R68</f>
        <v>0</v>
      </c>
      <c r="AA68" s="422">
        <f>X68*S68</f>
        <v>0</v>
      </c>
      <c r="AB68" s="420" t="s">
        <v>177</v>
      </c>
      <c r="AC68" s="621" t="s">
        <v>101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27.75" customHeight="1" thickBot="1">
      <c r="A69" s="501"/>
      <c r="B69" s="504"/>
      <c r="C69" s="474"/>
      <c r="D69" s="474"/>
      <c r="E69" s="474"/>
      <c r="F69" s="507"/>
      <c r="G69" s="124"/>
      <c r="H69" s="509"/>
      <c r="I69" s="512"/>
      <c r="J69" s="242"/>
      <c r="K69" s="521"/>
      <c r="L69" s="16"/>
      <c r="M69" s="16"/>
      <c r="N69" s="16"/>
      <c r="O69" s="429"/>
      <c r="P69" s="425"/>
      <c r="Q69" s="631"/>
      <c r="R69" s="401">
        <f>422.13/1000</f>
        <v>0.42213</v>
      </c>
      <c r="S69" s="599">
        <f>1160/1000</f>
        <v>1.16</v>
      </c>
      <c r="T69" s="441"/>
      <c r="U69" s="447"/>
      <c r="V69" s="433"/>
      <c r="W69" s="626"/>
      <c r="X69" s="431"/>
      <c r="Y69" s="624"/>
      <c r="Z69" s="423"/>
      <c r="AA69" s="423"/>
      <c r="AB69" s="421"/>
      <c r="AC69" s="62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9.5" customHeight="1" thickBot="1">
      <c r="A70" s="501"/>
      <c r="B70" s="504"/>
      <c r="C70" s="474"/>
      <c r="D70" s="474"/>
      <c r="E70" s="474"/>
      <c r="F70" s="507"/>
      <c r="G70" s="45"/>
      <c r="H70" s="509"/>
      <c r="I70" s="512"/>
      <c r="J70" s="240"/>
      <c r="K70" s="16"/>
      <c r="L70" s="16"/>
      <c r="M70" s="16"/>
      <c r="N70" s="95" t="s">
        <v>195</v>
      </c>
      <c r="O70" s="33"/>
      <c r="P70" s="16"/>
      <c r="Q70" s="16"/>
      <c r="R70" s="586">
        <f>422.13/1000</f>
        <v>0.42213</v>
      </c>
      <c r="S70" s="366">
        <f>232/1000</f>
        <v>0.232</v>
      </c>
      <c r="T70" s="127"/>
      <c r="U70" s="61"/>
      <c r="V70" s="94"/>
      <c r="W70" s="194"/>
      <c r="X70" s="224"/>
      <c r="Y70" s="62"/>
      <c r="Z70" s="165">
        <f>X70*R70</f>
        <v>0</v>
      </c>
      <c r="AA70" s="165">
        <f>X70*S70</f>
        <v>0</v>
      </c>
      <c r="AB70" s="246" t="s">
        <v>177</v>
      </c>
      <c r="AC70" s="158" t="s">
        <v>101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24.75" customHeight="1" thickBot="1" thickTop="1">
      <c r="A71" s="502"/>
      <c r="B71" s="505"/>
      <c r="C71" s="475"/>
      <c r="D71" s="475"/>
      <c r="E71" s="475"/>
      <c r="F71" s="539"/>
      <c r="G71" s="382" t="s">
        <v>33</v>
      </c>
      <c r="H71" s="510"/>
      <c r="I71" s="517"/>
      <c r="J71" s="86"/>
      <c r="K71" s="103"/>
      <c r="L71" s="50"/>
      <c r="M71" s="65"/>
      <c r="N71" s="327" t="s">
        <v>136</v>
      </c>
      <c r="O71" s="627"/>
      <c r="P71" s="628"/>
      <c r="Q71" s="629"/>
      <c r="R71" s="637"/>
      <c r="S71" s="365">
        <f>69/1000</f>
        <v>0.069</v>
      </c>
      <c r="T71" s="122"/>
      <c r="U71" s="49"/>
      <c r="V71" s="65"/>
      <c r="W71" s="184"/>
      <c r="X71" s="227"/>
      <c r="Y71" s="274"/>
      <c r="Z71" s="145"/>
      <c r="AA71" s="215">
        <f>Y71*S71</f>
        <v>0</v>
      </c>
      <c r="AB71" s="247"/>
      <c r="AC71" s="162" t="s">
        <v>104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58.5" customHeight="1" thickBot="1" thickTop="1">
      <c r="A72" s="496">
        <v>29</v>
      </c>
      <c r="B72" s="470" t="s">
        <v>140</v>
      </c>
      <c r="C72" s="473" t="s">
        <v>61</v>
      </c>
      <c r="D72" s="473" t="s">
        <v>52</v>
      </c>
      <c r="E72" s="473" t="s">
        <v>53</v>
      </c>
      <c r="F72" s="506">
        <v>2</v>
      </c>
      <c r="G72" s="30"/>
      <c r="H72" s="440"/>
      <c r="I72" s="600" t="s">
        <v>200</v>
      </c>
      <c r="J72" s="240"/>
      <c r="K72" s="121" t="s">
        <v>132</v>
      </c>
      <c r="L72" s="58"/>
      <c r="M72" s="58"/>
      <c r="N72" s="125"/>
      <c r="O72" s="72"/>
      <c r="P72" s="58"/>
      <c r="Q72" s="58"/>
      <c r="R72" s="401">
        <f>238.98/1000</f>
        <v>0.23898</v>
      </c>
      <c r="S72" s="367">
        <f>1786/1000</f>
        <v>1.786</v>
      </c>
      <c r="T72" s="126"/>
      <c r="U72" s="57"/>
      <c r="V72" s="69"/>
      <c r="W72" s="195"/>
      <c r="X72" s="224"/>
      <c r="Y72" s="16"/>
      <c r="Z72" s="167">
        <f>W72*R72</f>
        <v>0</v>
      </c>
      <c r="AA72" s="167">
        <f>X72*S72</f>
        <v>0</v>
      </c>
      <c r="AB72" s="183" t="s">
        <v>179</v>
      </c>
      <c r="AC72" s="164" t="s">
        <v>156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29.25" customHeight="1" thickBot="1" thickTop="1">
      <c r="A73" s="497"/>
      <c r="B73" s="471"/>
      <c r="C73" s="474"/>
      <c r="D73" s="474"/>
      <c r="E73" s="474"/>
      <c r="F73" s="507"/>
      <c r="G73" s="89"/>
      <c r="H73" s="509"/>
      <c r="I73" s="601"/>
      <c r="J73" s="83"/>
      <c r="K73" s="16"/>
      <c r="L73" s="16"/>
      <c r="M73" s="16"/>
      <c r="N73" s="95" t="s">
        <v>195</v>
      </c>
      <c r="O73" s="114"/>
      <c r="P73" s="62"/>
      <c r="Q73" s="62"/>
      <c r="R73" s="401">
        <f>238.98/1000</f>
        <v>0.23898</v>
      </c>
      <c r="S73" s="366">
        <f>232/1000</f>
        <v>0.232</v>
      </c>
      <c r="T73" s="127"/>
      <c r="U73" s="61"/>
      <c r="V73" s="94"/>
      <c r="W73" s="195"/>
      <c r="X73" s="224"/>
      <c r="Y73" s="218"/>
      <c r="Z73" s="165">
        <f>W73*R73</f>
        <v>0</v>
      </c>
      <c r="AA73" s="165">
        <f>X73*S73</f>
        <v>0</v>
      </c>
      <c r="AB73" s="207" t="s">
        <v>179</v>
      </c>
      <c r="AC73" s="158" t="s">
        <v>101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37.5" customHeight="1" thickBot="1">
      <c r="A74" s="498"/>
      <c r="B74" s="472"/>
      <c r="C74" s="475"/>
      <c r="D74" s="475"/>
      <c r="E74" s="475"/>
      <c r="F74" s="539"/>
      <c r="G74" s="256" t="s">
        <v>33</v>
      </c>
      <c r="H74" s="510"/>
      <c r="I74" s="602"/>
      <c r="J74" s="86"/>
      <c r="K74" s="50"/>
      <c r="L74" s="50"/>
      <c r="M74" s="65"/>
      <c r="N74" s="327" t="s">
        <v>136</v>
      </c>
      <c r="O74" s="627"/>
      <c r="P74" s="628"/>
      <c r="Q74" s="629"/>
      <c r="R74" s="385"/>
      <c r="S74" s="365">
        <f>69/1000</f>
        <v>0.069</v>
      </c>
      <c r="T74" s="122"/>
      <c r="U74" s="49"/>
      <c r="V74" s="65"/>
      <c r="W74" s="184"/>
      <c r="X74" s="227"/>
      <c r="Y74" s="274"/>
      <c r="Z74" s="141"/>
      <c r="AA74" s="215">
        <f>Y74*S74</f>
        <v>0</v>
      </c>
      <c r="AB74" s="173"/>
      <c r="AC74" s="162" t="s">
        <v>104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60.75" customHeight="1" thickBot="1" thickTop="1">
      <c r="A75" s="339">
        <v>30</v>
      </c>
      <c r="B75" s="326" t="s">
        <v>160</v>
      </c>
      <c r="C75" s="43" t="s">
        <v>161</v>
      </c>
      <c r="D75" s="52" t="s">
        <v>52</v>
      </c>
      <c r="E75" s="75" t="s">
        <v>53</v>
      </c>
      <c r="F75" s="340">
        <v>2</v>
      </c>
      <c r="G75" s="65"/>
      <c r="H75" s="67"/>
      <c r="I75" s="121" t="s">
        <v>168</v>
      </c>
      <c r="J75" s="86"/>
      <c r="K75" s="50"/>
      <c r="L75" s="50"/>
      <c r="M75" s="65"/>
      <c r="N75" s="341"/>
      <c r="O75" s="66"/>
      <c r="P75" s="65"/>
      <c r="Q75" s="65"/>
      <c r="R75" s="401">
        <f>238.98/1000</f>
        <v>0.23898</v>
      </c>
      <c r="S75" s="378">
        <f>1786/1000</f>
        <v>1.786</v>
      </c>
      <c r="T75" s="122"/>
      <c r="U75" s="49"/>
      <c r="V75" s="65"/>
      <c r="W75" s="308"/>
      <c r="X75" s="342"/>
      <c r="Y75" s="79"/>
      <c r="Z75" s="197">
        <f>W75*R75</f>
        <v>0</v>
      </c>
      <c r="AA75" s="168">
        <f>X75*S75</f>
        <v>0</v>
      </c>
      <c r="AB75" s="183" t="s">
        <v>179</v>
      </c>
      <c r="AC75" s="162" t="s">
        <v>101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11.75" customHeight="1" thickBot="1" thickTop="1">
      <c r="A76" s="74">
        <v>31</v>
      </c>
      <c r="B76" s="115" t="s">
        <v>201</v>
      </c>
      <c r="C76" s="13" t="s">
        <v>121</v>
      </c>
      <c r="D76" s="615" t="s">
        <v>114</v>
      </c>
      <c r="E76" s="75" t="s">
        <v>53</v>
      </c>
      <c r="F76" s="76">
        <v>2</v>
      </c>
      <c r="G76" s="116"/>
      <c r="H76" s="105"/>
      <c r="I76" s="13" t="s">
        <v>202</v>
      </c>
      <c r="J76" s="343"/>
      <c r="K76" s="343"/>
      <c r="L76" s="105"/>
      <c r="M76" s="105"/>
      <c r="N76" s="105"/>
      <c r="O76" s="105"/>
      <c r="P76" s="46"/>
      <c r="Q76" s="48"/>
      <c r="R76" s="401">
        <f>238.98/1000</f>
        <v>0.23898</v>
      </c>
      <c r="S76" s="379">
        <v>1.18</v>
      </c>
      <c r="T76" s="46"/>
      <c r="U76" s="49"/>
      <c r="V76" s="65"/>
      <c r="W76" s="195"/>
      <c r="X76" s="229"/>
      <c r="Y76" s="233"/>
      <c r="Z76" s="280">
        <f>R76*W76</f>
        <v>0</v>
      </c>
      <c r="AA76" s="168">
        <f>X76*S76</f>
        <v>0</v>
      </c>
      <c r="AB76" s="217" t="s">
        <v>179</v>
      </c>
      <c r="AC76" s="162" t="s">
        <v>101</v>
      </c>
      <c r="AD76" s="5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36" customHeight="1" thickBot="1" thickTop="1">
      <c r="A77" s="85">
        <v>32</v>
      </c>
      <c r="B77" s="182" t="s">
        <v>119</v>
      </c>
      <c r="C77" s="338" t="s">
        <v>122</v>
      </c>
      <c r="D77" s="616"/>
      <c r="E77" s="19" t="s">
        <v>53</v>
      </c>
      <c r="F77" s="264">
        <v>2</v>
      </c>
      <c r="G77" s="283"/>
      <c r="H77" s="36"/>
      <c r="I77" s="284"/>
      <c r="J77" s="344"/>
      <c r="K77" s="344"/>
      <c r="L77" s="36"/>
      <c r="M77" s="36"/>
      <c r="N77" s="36"/>
      <c r="O77" s="36"/>
      <c r="P77" s="36"/>
      <c r="Q77" s="38"/>
      <c r="R77" s="401">
        <f>238.98/1000</f>
        <v>0.23898</v>
      </c>
      <c r="S77" s="378">
        <f>1786/1000</f>
        <v>1.786</v>
      </c>
      <c r="T77" s="36"/>
      <c r="U77" s="39"/>
      <c r="V77" s="265"/>
      <c r="W77" s="308"/>
      <c r="X77" s="232"/>
      <c r="Y77" s="125"/>
      <c r="Z77" s="285">
        <f>W77*R77</f>
        <v>0</v>
      </c>
      <c r="AA77" s="197">
        <f>X77*S77</f>
        <v>0</v>
      </c>
      <c r="AB77" s="286" t="s">
        <v>179</v>
      </c>
      <c r="AC77" s="287" t="s">
        <v>101</v>
      </c>
      <c r="AD77" s="5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28.5" customHeight="1" thickBot="1" thickTop="1">
      <c r="A78" s="607">
        <v>33</v>
      </c>
      <c r="B78" s="518" t="s">
        <v>120</v>
      </c>
      <c r="C78" s="609" t="s">
        <v>123</v>
      </c>
      <c r="D78" s="616"/>
      <c r="E78" s="473" t="s">
        <v>53</v>
      </c>
      <c r="F78" s="506">
        <v>2</v>
      </c>
      <c r="G78" s="68"/>
      <c r="H78" s="440"/>
      <c r="I78" s="440"/>
      <c r="J78" s="440"/>
      <c r="K78" s="440"/>
      <c r="L78" s="440"/>
      <c r="M78" s="440"/>
      <c r="N78" s="117" t="s">
        <v>195</v>
      </c>
      <c r="O78" s="488"/>
      <c r="P78" s="440"/>
      <c r="Q78" s="428"/>
      <c r="R78" s="401">
        <f>238.98/1000</f>
        <v>0.23898</v>
      </c>
      <c r="S78" s="390">
        <f>232/1000</f>
        <v>0.232</v>
      </c>
      <c r="T78" s="58"/>
      <c r="U78" s="72"/>
      <c r="V78" s="118"/>
      <c r="W78" s="289"/>
      <c r="X78" s="290"/>
      <c r="Y78" s="138"/>
      <c r="Z78" s="167">
        <f>W78*R78</f>
        <v>0</v>
      </c>
      <c r="AA78" s="197">
        <f>X78*S78</f>
        <v>0</v>
      </c>
      <c r="AB78" s="183" t="s">
        <v>179</v>
      </c>
      <c r="AC78" s="238" t="s">
        <v>101</v>
      </c>
      <c r="AD78" s="5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24" customHeight="1" thickBot="1" thickTop="1">
      <c r="A79" s="607"/>
      <c r="B79" s="518"/>
      <c r="C79" s="610"/>
      <c r="D79" s="616"/>
      <c r="E79" s="521"/>
      <c r="F79" s="611"/>
      <c r="G79" s="17" t="s">
        <v>33</v>
      </c>
      <c r="H79" s="441"/>
      <c r="I79" s="441"/>
      <c r="J79" s="441"/>
      <c r="K79" s="441"/>
      <c r="L79" s="441"/>
      <c r="M79" s="441"/>
      <c r="N79" s="345" t="s">
        <v>136</v>
      </c>
      <c r="O79" s="489"/>
      <c r="P79" s="441"/>
      <c r="Q79" s="429"/>
      <c r="R79" s="386"/>
      <c r="S79" s="366">
        <f>69/1000</f>
        <v>0.069</v>
      </c>
      <c r="T79" s="33"/>
      <c r="U79" s="33"/>
      <c r="V79" s="119"/>
      <c r="W79" s="191"/>
      <c r="X79" s="107"/>
      <c r="Y79" s="275"/>
      <c r="Z79" s="281"/>
      <c r="AA79" s="165">
        <f>Y79*S79</f>
        <v>0</v>
      </c>
      <c r="AB79" s="170"/>
      <c r="AC79" s="158" t="s">
        <v>104</v>
      </c>
      <c r="AD79" s="1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27" customHeight="1" thickBot="1">
      <c r="A80" s="608"/>
      <c r="B80" s="519"/>
      <c r="C80" s="346" t="s">
        <v>124</v>
      </c>
      <c r="D80" s="617"/>
      <c r="E80" s="43" t="s">
        <v>107</v>
      </c>
      <c r="F80" s="64">
        <v>9</v>
      </c>
      <c r="G80" s="120"/>
      <c r="H80" s="101"/>
      <c r="I80" s="101"/>
      <c r="J80" s="65"/>
      <c r="K80" s="42" t="s">
        <v>69</v>
      </c>
      <c r="L80" s="65"/>
      <c r="M80" s="66"/>
      <c r="N80" s="347"/>
      <c r="O80" s="347"/>
      <c r="P80" s="50"/>
      <c r="Q80" s="48"/>
      <c r="R80" s="401">
        <f>238.98/1000</f>
        <v>0.23898</v>
      </c>
      <c r="S80" s="365">
        <v>1.38</v>
      </c>
      <c r="T80" s="65"/>
      <c r="U80" s="66"/>
      <c r="V80" s="291"/>
      <c r="W80" s="262"/>
      <c r="X80" s="261"/>
      <c r="Y80" s="50"/>
      <c r="Z80" s="282">
        <f>W80*R80</f>
        <v>0</v>
      </c>
      <c r="AA80" s="166">
        <f>X80*S80</f>
        <v>0</v>
      </c>
      <c r="AB80" s="208" t="s">
        <v>179</v>
      </c>
      <c r="AC80" s="159" t="s">
        <v>101</v>
      </c>
      <c r="AD80" s="1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34.5" customHeight="1" thickBot="1" thickTop="1">
      <c r="A81" s="17">
        <v>34</v>
      </c>
      <c r="B81" s="309" t="s">
        <v>184</v>
      </c>
      <c r="C81" s="90" t="s">
        <v>190</v>
      </c>
      <c r="D81" s="615" t="s">
        <v>186</v>
      </c>
      <c r="E81" s="19" t="s">
        <v>33</v>
      </c>
      <c r="F81" s="263">
        <v>1</v>
      </c>
      <c r="G81" s="288"/>
      <c r="H81" s="31"/>
      <c r="I81" s="36"/>
      <c r="J81" s="36"/>
      <c r="K81" s="37"/>
      <c r="L81" s="36"/>
      <c r="M81" s="36"/>
      <c r="N81" s="36"/>
      <c r="O81" s="37"/>
      <c r="P81" s="37"/>
      <c r="Q81" s="38"/>
      <c r="R81" s="381"/>
      <c r="S81" s="404">
        <v>377.01</v>
      </c>
      <c r="T81" s="383">
        <v>32.05</v>
      </c>
      <c r="U81" s="403">
        <v>564.51</v>
      </c>
      <c r="V81" s="89"/>
      <c r="W81" s="223"/>
      <c r="X81" s="228"/>
      <c r="Y81" s="79"/>
      <c r="Z81" s="141"/>
      <c r="AA81" s="214">
        <f>X81*(S81+T81*0.01*U81)</f>
        <v>0</v>
      </c>
      <c r="AB81" s="169"/>
      <c r="AC81" s="298" t="s">
        <v>191</v>
      </c>
      <c r="AD81" s="14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9.5" customHeight="1" thickBot="1" thickTop="1">
      <c r="A82" s="85"/>
      <c r="B82" s="310" t="s">
        <v>185</v>
      </c>
      <c r="C82" s="42" t="s">
        <v>189</v>
      </c>
      <c r="D82" s="617"/>
      <c r="E82" s="42" t="s">
        <v>53</v>
      </c>
      <c r="F82" s="88"/>
      <c r="G82" s="267" t="s">
        <v>187</v>
      </c>
      <c r="H82" s="268"/>
      <c r="I82" s="268"/>
      <c r="J82" s="268"/>
      <c r="K82" s="101"/>
      <c r="L82" s="268"/>
      <c r="M82" s="268"/>
      <c r="N82" s="268"/>
      <c r="O82" s="101"/>
      <c r="P82" s="101"/>
      <c r="Q82" s="268"/>
      <c r="R82" s="380"/>
      <c r="S82" s="350">
        <v>0.55</v>
      </c>
      <c r="T82" s="269"/>
      <c r="U82" s="270"/>
      <c r="V82" s="271"/>
      <c r="W82" s="268"/>
      <c r="X82" s="272"/>
      <c r="Y82" s="276"/>
      <c r="Z82" s="153"/>
      <c r="AA82" s="215">
        <f>Y82*S82</f>
        <v>0</v>
      </c>
      <c r="AB82" s="273"/>
      <c r="AC82" s="159" t="s">
        <v>104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ht="12.75" thickTop="1"/>
    <row r="85" ht="12">
      <c r="B85" s="369"/>
    </row>
    <row r="86" ht="12">
      <c r="B86" s="349"/>
    </row>
    <row r="87" spans="2:3" ht="12">
      <c r="B87" s="349"/>
      <c r="C87" s="351"/>
    </row>
    <row r="88" ht="12">
      <c r="B88" s="349"/>
    </row>
    <row r="89" ht="12">
      <c r="B89" s="349"/>
    </row>
    <row r="90" ht="12">
      <c r="B90" s="349"/>
    </row>
    <row r="91" ht="12">
      <c r="B91" s="349"/>
    </row>
    <row r="92" ht="12">
      <c r="B92" s="349"/>
    </row>
    <row r="93" ht="12">
      <c r="B93" s="349"/>
    </row>
  </sheetData>
  <sheetProtection/>
  <mergeCells count="270">
    <mergeCell ref="R70:R71"/>
    <mergeCell ref="D81:D82"/>
    <mergeCell ref="D72:D74"/>
    <mergeCell ref="E72:E74"/>
    <mergeCell ref="F72:F74"/>
    <mergeCell ref="AC68:AC69"/>
    <mergeCell ref="Y68:Y69"/>
    <mergeCell ref="W68:W69"/>
    <mergeCell ref="O74:Q74"/>
    <mergeCell ref="O71:Q71"/>
    <mergeCell ref="O68:Q69"/>
    <mergeCell ref="A78:A80"/>
    <mergeCell ref="C78:C79"/>
    <mergeCell ref="F78:F79"/>
    <mergeCell ref="H78:H79"/>
    <mergeCell ref="E78:E79"/>
    <mergeCell ref="AC13:AC16"/>
    <mergeCell ref="H72:H74"/>
    <mergeCell ref="D76:D80"/>
    <mergeCell ref="G33:G34"/>
    <mergeCell ref="AC33:AC34"/>
    <mergeCell ref="S68:S69"/>
    <mergeCell ref="M49:M50"/>
    <mergeCell ref="C72:C74"/>
    <mergeCell ref="I72:I74"/>
    <mergeCell ref="R49:R50"/>
    <mergeCell ref="F52:F53"/>
    <mergeCell ref="I55:I56"/>
    <mergeCell ref="I59:I61"/>
    <mergeCell ref="G49:G50"/>
    <mergeCell ref="H55:H56"/>
    <mergeCell ref="K68:K69"/>
    <mergeCell ref="N49:N50"/>
    <mergeCell ref="I62:I64"/>
    <mergeCell ref="E68:E71"/>
    <mergeCell ref="E49:E50"/>
    <mergeCell ref="F62:F64"/>
    <mergeCell ref="I52:I53"/>
    <mergeCell ref="E59:E61"/>
    <mergeCell ref="E62:E64"/>
    <mergeCell ref="F68:F71"/>
    <mergeCell ref="F59:F61"/>
    <mergeCell ref="AC35:AC36"/>
    <mergeCell ref="AC2:AC3"/>
    <mergeCell ref="P49:P50"/>
    <mergeCell ref="Q49:Q50"/>
    <mergeCell ref="S49:U49"/>
    <mergeCell ref="V49:V50"/>
    <mergeCell ref="V37:V38"/>
    <mergeCell ref="AB33:AB34"/>
    <mergeCell ref="F33:F34"/>
    <mergeCell ref="P2:P3"/>
    <mergeCell ref="R37:R38"/>
    <mergeCell ref="AC7:AC8"/>
    <mergeCell ref="D47:D48"/>
    <mergeCell ref="E39:E43"/>
    <mergeCell ref="I30:I32"/>
    <mergeCell ref="H27:H29"/>
    <mergeCell ref="H2:H3"/>
    <mergeCell ref="D45:D46"/>
    <mergeCell ref="D33:D34"/>
    <mergeCell ref="I27:I29"/>
    <mergeCell ref="W49:W50"/>
    <mergeCell ref="U55:U56"/>
    <mergeCell ref="J49:J50"/>
    <mergeCell ref="L49:L50"/>
    <mergeCell ref="K49:K50"/>
    <mergeCell ref="O49:O50"/>
    <mergeCell ref="I49:I50"/>
    <mergeCell ref="A49:A50"/>
    <mergeCell ref="AD58:AD61"/>
    <mergeCell ref="AB37:AB38"/>
    <mergeCell ref="AC37:AC38"/>
    <mergeCell ref="X49:Y49"/>
    <mergeCell ref="AA49:AA50"/>
    <mergeCell ref="D52:D53"/>
    <mergeCell ref="E47:E48"/>
    <mergeCell ref="G35:G38"/>
    <mergeCell ref="H49:H50"/>
    <mergeCell ref="H59:H61"/>
    <mergeCell ref="D59:D61"/>
    <mergeCell ref="Y37:Y38"/>
    <mergeCell ref="A45:A46"/>
    <mergeCell ref="A47:A48"/>
    <mergeCell ref="B45:B46"/>
    <mergeCell ref="B47:B48"/>
    <mergeCell ref="C45:C46"/>
    <mergeCell ref="A59:A61"/>
    <mergeCell ref="C47:C48"/>
    <mergeCell ref="A52:A53"/>
    <mergeCell ref="A55:A57"/>
    <mergeCell ref="B49:B50"/>
    <mergeCell ref="A39:A43"/>
    <mergeCell ref="F13:F17"/>
    <mergeCell ref="F35:F38"/>
    <mergeCell ref="E13:E17"/>
    <mergeCell ref="A13:A17"/>
    <mergeCell ref="A35:A38"/>
    <mergeCell ref="A20:A21"/>
    <mergeCell ref="A7:A8"/>
    <mergeCell ref="A9:A10"/>
    <mergeCell ref="A11:A12"/>
    <mergeCell ref="B11:B12"/>
    <mergeCell ref="B9:B10"/>
    <mergeCell ref="B7:B8"/>
    <mergeCell ref="A30:A32"/>
    <mergeCell ref="B35:B38"/>
    <mergeCell ref="B13:B17"/>
    <mergeCell ref="B18:B19"/>
    <mergeCell ref="A27:A29"/>
    <mergeCell ref="E35:E38"/>
    <mergeCell ref="C13:C17"/>
    <mergeCell ref="A33:A34"/>
    <mergeCell ref="B33:B34"/>
    <mergeCell ref="C33:C34"/>
    <mergeCell ref="B5:B6"/>
    <mergeCell ref="A1:AC1"/>
    <mergeCell ref="A2:A3"/>
    <mergeCell ref="E11:E12"/>
    <mergeCell ref="F2:F3"/>
    <mergeCell ref="E2:E3"/>
    <mergeCell ref="F11:F12"/>
    <mergeCell ref="V2:V3"/>
    <mergeCell ref="B2:B3"/>
    <mergeCell ref="A5:A6"/>
    <mergeCell ref="F27:F29"/>
    <mergeCell ref="E30:E32"/>
    <mergeCell ref="D13:D17"/>
    <mergeCell ref="D27:D29"/>
    <mergeCell ref="F20:F21"/>
    <mergeCell ref="E20:E21"/>
    <mergeCell ref="D20:D21"/>
    <mergeCell ref="E27:E29"/>
    <mergeCell ref="F30:F32"/>
    <mergeCell ref="D2:D3"/>
    <mergeCell ref="E7:E8"/>
    <mergeCell ref="D5:D6"/>
    <mergeCell ref="C2:C3"/>
    <mergeCell ref="C5:C6"/>
    <mergeCell ref="E5:E6"/>
    <mergeCell ref="D7:D8"/>
    <mergeCell ref="C7:C8"/>
    <mergeCell ref="AD57:AE57"/>
    <mergeCell ref="L13:L17"/>
    <mergeCell ref="N2:N3"/>
    <mergeCell ref="T7:T8"/>
    <mergeCell ref="R2:R3"/>
    <mergeCell ref="F5:F6"/>
    <mergeCell ref="F7:F8"/>
    <mergeCell ref="O37:Q38"/>
    <mergeCell ref="O2:O3"/>
    <mergeCell ref="Q2:Q3"/>
    <mergeCell ref="E9:E10"/>
    <mergeCell ref="C9:C10"/>
    <mergeCell ref="A62:A64"/>
    <mergeCell ref="A65:A67"/>
    <mergeCell ref="C11:C12"/>
    <mergeCell ref="D9:D10"/>
    <mergeCell ref="D11:D12"/>
    <mergeCell ref="D30:D32"/>
    <mergeCell ref="C39:C43"/>
    <mergeCell ref="B39:B43"/>
    <mergeCell ref="AD76:AD78"/>
    <mergeCell ref="E55:E57"/>
    <mergeCell ref="J57:Q57"/>
    <mergeCell ref="F55:F57"/>
    <mergeCell ref="H62:H64"/>
    <mergeCell ref="B72:B74"/>
    <mergeCell ref="H68:H71"/>
    <mergeCell ref="I68:I71"/>
    <mergeCell ref="B78:B80"/>
    <mergeCell ref="C65:C67"/>
    <mergeCell ref="F49:F50"/>
    <mergeCell ref="B55:B57"/>
    <mergeCell ref="D39:D43"/>
    <mergeCell ref="D55:D57"/>
    <mergeCell ref="F47:F48"/>
    <mergeCell ref="E52:E53"/>
    <mergeCell ref="E45:E46"/>
    <mergeCell ref="F45:F46"/>
    <mergeCell ref="C55:C57"/>
    <mergeCell ref="F39:F43"/>
    <mergeCell ref="E65:E67"/>
    <mergeCell ref="F65:F67"/>
    <mergeCell ref="C62:C64"/>
    <mergeCell ref="D65:D67"/>
    <mergeCell ref="H65:H67"/>
    <mergeCell ref="I65:I67"/>
    <mergeCell ref="C68:C71"/>
    <mergeCell ref="B62:B64"/>
    <mergeCell ref="D62:D64"/>
    <mergeCell ref="B27:B29"/>
    <mergeCell ref="A72:A74"/>
    <mergeCell ref="B65:B67"/>
    <mergeCell ref="B52:B53"/>
    <mergeCell ref="A68:A71"/>
    <mergeCell ref="B68:B71"/>
    <mergeCell ref="D35:D38"/>
    <mergeCell ref="C59:C61"/>
    <mergeCell ref="B59:B61"/>
    <mergeCell ref="C49:C50"/>
    <mergeCell ref="C52:C53"/>
    <mergeCell ref="D49:D50"/>
    <mergeCell ref="B20:B21"/>
    <mergeCell ref="C27:C29"/>
    <mergeCell ref="C20:C21"/>
    <mergeCell ref="O78:O79"/>
    <mergeCell ref="P78:P79"/>
    <mergeCell ref="Q78:Q79"/>
    <mergeCell ref="I78:I79"/>
    <mergeCell ref="J78:J79"/>
    <mergeCell ref="L78:L79"/>
    <mergeCell ref="K78:K79"/>
    <mergeCell ref="M78:M79"/>
    <mergeCell ref="D68:D71"/>
    <mergeCell ref="I2:I3"/>
    <mergeCell ref="G2:G3"/>
    <mergeCell ref="H7:H8"/>
    <mergeCell ref="V6:V8"/>
    <mergeCell ref="K2:K3"/>
    <mergeCell ref="L2:L3"/>
    <mergeCell ref="J2:J3"/>
    <mergeCell ref="M2:M3"/>
    <mergeCell ref="F9:F10"/>
    <mergeCell ref="I37:I38"/>
    <mergeCell ref="U37:U38"/>
    <mergeCell ref="S37:S38"/>
    <mergeCell ref="B30:B32"/>
    <mergeCell ref="C30:C32"/>
    <mergeCell ref="C35:C38"/>
    <mergeCell ref="U35:U36"/>
    <mergeCell ref="T37:T38"/>
    <mergeCell ref="T35:T36"/>
    <mergeCell ref="E33:E34"/>
    <mergeCell ref="AB2:AB3"/>
    <mergeCell ref="Z49:Z50"/>
    <mergeCell ref="S2:U2"/>
    <mergeCell ref="S7:S8"/>
    <mergeCell ref="X2:Y2"/>
    <mergeCell ref="W2:W3"/>
    <mergeCell ref="W7:W8"/>
    <mergeCell ref="X7:X8"/>
    <mergeCell ref="AB35:AB36"/>
    <mergeCell ref="S13:S17"/>
    <mergeCell ref="M13:M16"/>
    <mergeCell ref="X37:X38"/>
    <mergeCell ref="Z37:Z38"/>
    <mergeCell ref="AA37:AA38"/>
    <mergeCell ref="T68:T69"/>
    <mergeCell ref="T55:T56"/>
    <mergeCell ref="J55:M56"/>
    <mergeCell ref="R41:R42"/>
    <mergeCell ref="U68:U69"/>
    <mergeCell ref="Q13:Q16"/>
    <mergeCell ref="AB68:AB69"/>
    <mergeCell ref="Z68:Z69"/>
    <mergeCell ref="AA68:AA69"/>
    <mergeCell ref="Y35:Y36"/>
    <mergeCell ref="W37:W38"/>
    <mergeCell ref="V35:V36"/>
    <mergeCell ref="X68:X69"/>
    <mergeCell ref="V68:V69"/>
    <mergeCell ref="AB49:AB50"/>
    <mergeCell ref="V55:V56"/>
    <mergeCell ref="Z2:Z3"/>
    <mergeCell ref="AA2:AA3"/>
    <mergeCell ref="AA7:AA8"/>
    <mergeCell ref="W13:W16"/>
    <mergeCell ref="X13:X16"/>
    <mergeCell ref="AA13:AA16"/>
  </mergeCells>
  <printOptions/>
  <pageMargins left="0.26" right="0.25" top="0.35" bottom="0.26" header="0.4" footer="0.26"/>
  <pageSetup fitToHeight="0" fitToWidth="1" horizontalDpi="600" verticalDpi="600" orientation="landscape" paperSize="8" scale="53" r:id="rId1"/>
  <rowBreaks count="2" manualBreakCount="2">
    <brk id="42" max="25" man="1"/>
    <brk id="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Jerzy</dc:creator>
  <cp:keywords/>
  <dc:description/>
  <cp:lastModifiedBy>Foks Sylwia</cp:lastModifiedBy>
  <cp:lastPrinted>2017-12-04T11:18:24Z</cp:lastPrinted>
  <dcterms:created xsi:type="dcterms:W3CDTF">2010-05-27T12:41:48Z</dcterms:created>
  <dcterms:modified xsi:type="dcterms:W3CDTF">2023-12-27T12:56:40Z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UxC4dwLulzfINJ8nQH+xvX5LNGipWa4BRSZhPgxsCvmSRSGvwm84Z05rNQ7QC0PNW6Ar7rK7XoTxN36sPSoUUQ==</vt:lpwstr>
  </property>
  <property fmtid="{D5CDD505-2E9C-101B-9397-08002B2CF9AE}" pid="4" name="MFClassificationDate">
    <vt:lpwstr>2021-12-31T08:52:48.9881756+01:00</vt:lpwstr>
  </property>
  <property fmtid="{D5CDD505-2E9C-101B-9397-08002B2CF9AE}" pid="5" name="MFClassifiedBySID">
    <vt:lpwstr>UxC4dwLulzfINJ8nQH+xvX5LNGipWa4BRSZhPgxsCvm42mrIC/DSDv0ggS+FjUN/2v1BBotkLlY5aAiEhoi6ud0vc+ftMTuca6kn/cooqi2mCOFWBIov0g+O55BP59f/</vt:lpwstr>
  </property>
  <property fmtid="{D5CDD505-2E9C-101B-9397-08002B2CF9AE}" pid="6" name="MFGRNItemId">
    <vt:lpwstr>GRN-bbc283e4-f64c-49f8-b3c1-cf719c54cacf</vt:lpwstr>
  </property>
  <property fmtid="{D5CDD505-2E9C-101B-9397-08002B2CF9AE}" pid="7" name="MFHash">
    <vt:lpwstr>o4ZcNw/WTW5bAQW7oAj7rmheFQQMDpIcjmQBNEItA9Q=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